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MAV-Reszlegek\14Beszerzesi_Foig\143EVBI\Megosztott mappák\Tóth Balázs István\Beszerzés\2021\18_Pécsi TIG peronjavítások\AF\"/>
    </mc:Choice>
  </mc:AlternateContent>
  <bookViews>
    <workbookView xWindow="2790" yWindow="0" windowWidth="28800" windowHeight="1288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1" i="1" l="1"/>
  <c r="O42" i="1"/>
  <c r="O43" i="1"/>
  <c r="O44" i="1"/>
  <c r="O45" i="1"/>
  <c r="O40" i="1"/>
  <c r="O46" i="1" s="1"/>
  <c r="O39" i="1"/>
  <c r="O29" i="1"/>
  <c r="O30" i="1"/>
  <c r="O31" i="1"/>
  <c r="O32" i="1"/>
  <c r="O33" i="1"/>
  <c r="O34" i="1"/>
  <c r="O35" i="1"/>
  <c r="O36" i="1"/>
  <c r="O37" i="1"/>
  <c r="O38" i="1"/>
  <c r="O28" i="1"/>
  <c r="L38" i="1"/>
  <c r="L37" i="1"/>
  <c r="L35" i="1"/>
  <c r="L34" i="1"/>
  <c r="L33" i="1"/>
  <c r="L32" i="1"/>
  <c r="L30" i="1"/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10" i="1"/>
  <c r="L26" i="1"/>
  <c r="L25" i="1"/>
  <c r="L24" i="1"/>
  <c r="L23" i="1"/>
  <c r="L22" i="1"/>
  <c r="L20" i="1"/>
  <c r="L19" i="1"/>
  <c r="L17" i="1"/>
  <c r="L16" i="1"/>
  <c r="L15" i="1"/>
  <c r="L14" i="1"/>
  <c r="L12" i="1"/>
  <c r="O27" i="1" l="1"/>
  <c r="O4" i="1"/>
  <c r="O5" i="1"/>
  <c r="O6" i="1"/>
  <c r="O7" i="1"/>
  <c r="O8" i="1"/>
  <c r="O3" i="1"/>
  <c r="O9" i="1" l="1"/>
</calcChain>
</file>

<file path=xl/sharedStrings.xml><?xml version="1.0" encoding="utf-8"?>
<sst xmlns="http://schemas.openxmlformats.org/spreadsheetml/2006/main" count="123" uniqueCount="81">
  <si>
    <t>menetrendi vonalszám</t>
  </si>
  <si>
    <t xml:space="preserve">Létesítmény
állomás vagy
állomásköz
</t>
  </si>
  <si>
    <t xml:space="preserve">Tevékenység helyének meghatározása
szelvény sz.,
 vagy
sz. kitérő(k) köz.
</t>
  </si>
  <si>
    <t xml:space="preserve">Feladatok
(munka megnevezése)
</t>
  </si>
  <si>
    <t>A tevékenység valamennyi műszaki paraméterének megadása a költségek kialakításához</t>
  </si>
  <si>
    <t>Mennyiségi egység</t>
  </si>
  <si>
    <t>Mennyiség</t>
  </si>
  <si>
    <t>Megjegyzés</t>
  </si>
  <si>
    <t>nettó ajánlati ár (Ft)</t>
  </si>
  <si>
    <t>40.</t>
  </si>
  <si>
    <t>m</t>
  </si>
  <si>
    <t>m3</t>
  </si>
  <si>
    <t>OH betonaljak szállítása Dombóvár rakterületről</t>
  </si>
  <si>
    <t>tkm</t>
  </si>
  <si>
    <t>Szemcsés anyag  tetejére 5 cm vastagságban CKT készítése, betömörítése.</t>
  </si>
  <si>
    <t>Peron aszfaltozás AC 8 minőségű aszfalttal 4 cm vastagságban</t>
  </si>
  <si>
    <t>Betonaljban lévő furatok, illesztési hézagok, felülethibák kiöntése cementes kötőanyaggal</t>
  </si>
  <si>
    <t>m2</t>
  </si>
  <si>
    <t>Peronszegély festése aszfaltfestékkel fehér színben 15 cm szélességben</t>
  </si>
  <si>
    <t>nettó ajánlati egységár (Ft/mennyiségi egység)</t>
  </si>
  <si>
    <t>Meglévő vasbetonalj  szegély szabvány értékre történő beállítása, süllyesztése (átlag: 8-10 cm) egy oldalon</t>
  </si>
  <si>
    <t>Plusz 1 sor „B” jelű vasbetonalj szegély építés sk +15-ös szintre (A "B" jelű betonaljakat Pécsbánya-Rendező állomásról biztosítjuk, a szállítás a vállalkozó feladata)</t>
  </si>
  <si>
    <t>Feltöltés, a vállalkozó által biztosított bányameddővel 1,4 m szélességben, 160 m hosszon, tömörítéssel</t>
  </si>
  <si>
    <t>5 cm AC 8-as aszfalt réteg beépítése, 1,4 m szélességben, 160 m hosszon + 2 m széles, 7 m hosszú összekötő gyalogút</t>
  </si>
  <si>
    <t>2 sor elmozdulás elleni biztosítás</t>
  </si>
  <si>
    <t>Peronszegély és elsodrási határ felfestése</t>
  </si>
  <si>
    <t>fm</t>
  </si>
  <si>
    <t>Villánykövesd megállóhely</t>
  </si>
  <si>
    <t>285+38-286+98 sz</t>
  </si>
  <si>
    <t>Peron szegély igazítás és SK+15 szintre való emelése</t>
  </si>
  <si>
    <t>Pécsi TIG Peronjavítások</t>
  </si>
  <si>
    <t>Tolnanémedi állomás</t>
  </si>
  <si>
    <t>1027+65-1029+25</t>
  </si>
  <si>
    <t xml:space="preserve">Meglévő SK+00 peron magasítása +1 sor OH vasbetonalj elhelyezésével,  SK+15 magasságra.                Aszfalt peronburkolat  készítése 160 m hosszban </t>
  </si>
  <si>
    <t>Közlekedő út javítás</t>
  </si>
  <si>
    <t xml:space="preserve">Meglévő  betonaljak SK+00 szintre helyezése a betonaljak alá feltöltő anyag terítésével betömörítésével. Betonaljak igazítása a vágányok mellett a vágánytengelytől 1,592 m távolságra. Törött betonaljak cseréje. </t>
  </si>
  <si>
    <t>Sk+00 szintű peron megmagasítása Sk+15 szintre + 1 sor OH  betonalj elhelyezésével. Vasbetonaljak kétoldali kereszthúzalos összefogatása (134 db OH betonalj). Peron elején és végén, valamint a gyalogos átjárónál mindkét oldalon rámpás kialakítást kell készíteni  1 vasbetonalj hoszban (2,4 m).</t>
  </si>
  <si>
    <t>Aszfalt vágás</t>
  </si>
  <si>
    <t xml:space="preserve">Aszfalt bontás </t>
  </si>
  <si>
    <t>Peronsáv feltöltés készítés szemcsés anyagból tömörítéssel</t>
  </si>
  <si>
    <t>Törött betonalj pótlásból keletkezett vissznyereményi anyag beszállítása Szakály-Hőgyész rakterületre</t>
  </si>
  <si>
    <t>3,5 m2 beton bontás a felvételi épület és az I. vágány között</t>
  </si>
  <si>
    <t>Felvételi épület és az I. vg között 5 cm vastag CKT készítése, tömörítése</t>
  </si>
  <si>
    <t>Felvételi épület és az I. vg között 4 cm vastag AC 8 minőségű aszfaltozás</t>
  </si>
  <si>
    <t>1,5 m2 aszfaltbontás I. és II. vg. között</t>
  </si>
  <si>
    <t>5 cm vastag CKT készítése I. és II. vg. között</t>
  </si>
  <si>
    <t>4 cm aszfaltozás I. és II. vg. között</t>
  </si>
  <si>
    <t>2. rész (Tolnanémedi állomás)</t>
  </si>
  <si>
    <t>1. rész (Villánykövesd megállóhely) Összesen:</t>
  </si>
  <si>
    <t>81 db ép betonalj, 53 db pótlás</t>
  </si>
  <si>
    <t>134 db OH betonalj</t>
  </si>
  <si>
    <t xml:space="preserve">191 db betonalj </t>
  </si>
  <si>
    <t>Jól tömöríthető szemcsés anyag. Használt anyag is lehet pl. rostaalj. A feltöltő anyagot a kivitelező biztosítja.</t>
  </si>
  <si>
    <t xml:space="preserve">165 m hosszban, 0,98 m szélességben. </t>
  </si>
  <si>
    <t xml:space="preserve">Aszfaltozás 165 m hosszban, 0,98 m szélességben. </t>
  </si>
  <si>
    <t>53 db törött betonalj</t>
  </si>
  <si>
    <t>Döbrököz állomás</t>
  </si>
  <si>
    <t>1488+35-1489+95</t>
  </si>
  <si>
    <t xml:space="preserve">Meglévő SK+00 peron magasítása +1 sor OH vasbetonalj elhelyezésével,  SK+15 magasságra.                             Aszfalt peronburkolat készítése 160 m hosszban. </t>
  </si>
  <si>
    <t xml:space="preserve">Meglévő betonaljak SK+00 szintre helyezése a betonaljak alá feltöltő anyag terítésével, betömörítésével. Betonaljak igazítása a vágányok mellett, vágánytengelytől 1,55 m távolságra. Törött betonaljak cseréje. </t>
  </si>
  <si>
    <t xml:space="preserve">Sk+00 szintű peron megmagasítása Sk+15 szintre + 1 sor OH  betonalj elhelyezésével, vasbetonaljak kétoldali kereszthúzalos összefogatásával . Peron elején és végén, valamint mindkét gyalogos átjárónál  mindkét oldalra rámpás kialakítást kell készíteni 1 vasbetonalj hoszban (2,4 m). </t>
  </si>
  <si>
    <t xml:space="preserve">Aszfaltbontás </t>
  </si>
  <si>
    <t>Törött betonalj pótlásból keletkezett vissznyereményi anyag beszállítása Dombóvár rakterületre</t>
  </si>
  <si>
    <t>82 db ép betonalj, 52 db betonalj pótlás</t>
  </si>
  <si>
    <t>134 db betonalj az SK+15 szinthez</t>
  </si>
  <si>
    <t>190 db betonalj</t>
  </si>
  <si>
    <t>Jól tömöríthető szemcsés anyag. Használt anyag is lehet pl. rostaalj. Feltöltő anyagot a kivitelező biztosítja.</t>
  </si>
  <si>
    <t xml:space="preserve">165 m hosszban, 1,06 m szélességben. </t>
  </si>
  <si>
    <t xml:space="preserve">Aszfaltozás 165 m hosszban, 1,06 m szélességben. </t>
  </si>
  <si>
    <t>52 db törött betonalj</t>
  </si>
  <si>
    <t>3. rész (Döbrököz állomás)</t>
  </si>
  <si>
    <t>Hetvehely megállóhely</t>
  </si>
  <si>
    <t>1902-1904</t>
  </si>
  <si>
    <t>sk+15 peron aszfaltozása</t>
  </si>
  <si>
    <t>Hideg aszfalt bontása és elszállítása 5 cm vastagságban 50m*1,5m</t>
  </si>
  <si>
    <t>Feltöltés bontása és elszállítása elkészülő aszfaltburkolat alatt</t>
  </si>
  <si>
    <t>Alépítmény tömörítése aszfaltburkolat alatt</t>
  </si>
  <si>
    <t>Aszfaltozás AC-12 kopó réteg 5 cm vastagságban 155 m*2,7 m peronon, 17,5m*1,5 m esőbeálló elött, 3,5m*1,2m feljáró lépcső elött</t>
  </si>
  <si>
    <t>Elsodrási határ festése 150 m hosszban 15 cm szélességben</t>
  </si>
  <si>
    <t>Finom zúzalékolás, tömörítés az aszfaltozás és a korlát között 3 cm vastagságban 135m*1m felületen</t>
  </si>
  <si>
    <t>4. rész (Hetvehely megállóhely)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</si>
</sst>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1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" fontId="2" fillId="3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1" fontId="4" fillId="0" borderId="5" xfId="1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vertical="center" wrapText="1"/>
    </xf>
    <xf numFmtId="2" fontId="1" fillId="0" borderId="5" xfId="0" applyNumberFormat="1" applyFont="1" applyBorder="1" applyAlignment="1">
      <alignment vertical="center"/>
    </xf>
    <xf numFmtId="0" fontId="0" fillId="0" borderId="5" xfId="0" applyBorder="1"/>
    <xf numFmtId="0" fontId="2" fillId="2" borderId="8" xfId="0" applyFont="1" applyFill="1" applyBorder="1" applyAlignment="1">
      <alignment horizontal="center" vertical="center" textRotation="90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3">
    <cellStyle name="Normál" xfId="0" builtinId="0"/>
    <cellStyle name="Normál 14" xfId="2"/>
    <cellStyle name="Normál_Bp II Karb   sín kigyűjtv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workbookViewId="0">
      <pane ySplit="2" topLeftCell="A23" activePane="bottomLeft" state="frozen"/>
      <selection pane="bottomLeft" activeCell="O10" sqref="N10:O10"/>
    </sheetView>
  </sheetViews>
  <sheetFormatPr defaultRowHeight="15" x14ac:dyDescent="0.25"/>
  <cols>
    <col min="1" max="1" width="5.5703125" customWidth="1"/>
    <col min="2" max="2" width="13" customWidth="1"/>
    <col min="3" max="3" width="12.5703125" customWidth="1"/>
    <col min="4" max="4" width="22.7109375" customWidth="1"/>
    <col min="10" max="10" width="26.7109375" customWidth="1"/>
    <col min="12" max="12" width="20.42578125" customWidth="1"/>
    <col min="13" max="13" width="43.42578125" customWidth="1"/>
    <col min="14" max="14" width="17.85546875" customWidth="1"/>
    <col min="15" max="15" width="18.7109375" customWidth="1"/>
  </cols>
  <sheetData>
    <row r="1" spans="1:15" ht="15.75" thickBot="1" x14ac:dyDescent="0.3">
      <c r="A1" s="30" t="s">
        <v>30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17" thickBot="1" x14ac:dyDescent="0.3">
      <c r="A2" s="36" t="s">
        <v>0</v>
      </c>
      <c r="B2" s="37" t="s">
        <v>1</v>
      </c>
      <c r="C2" s="37" t="s">
        <v>2</v>
      </c>
      <c r="D2" s="37" t="s">
        <v>3</v>
      </c>
      <c r="E2" s="38" t="s">
        <v>4</v>
      </c>
      <c r="F2" s="38"/>
      <c r="G2" s="38"/>
      <c r="H2" s="38"/>
      <c r="I2" s="38"/>
      <c r="J2" s="38"/>
      <c r="K2" s="36" t="s">
        <v>5</v>
      </c>
      <c r="L2" s="36" t="s">
        <v>6</v>
      </c>
      <c r="M2" s="36" t="s">
        <v>7</v>
      </c>
      <c r="N2" s="39" t="s">
        <v>19</v>
      </c>
      <c r="O2" s="39" t="s">
        <v>8</v>
      </c>
    </row>
    <row r="3" spans="1:15" ht="41.25" customHeight="1" x14ac:dyDescent="0.25">
      <c r="A3" s="31">
        <v>65</v>
      </c>
      <c r="B3" s="31" t="s">
        <v>27</v>
      </c>
      <c r="C3" s="11" t="s">
        <v>28</v>
      </c>
      <c r="D3" s="11" t="s">
        <v>29</v>
      </c>
      <c r="E3" s="32" t="s">
        <v>20</v>
      </c>
      <c r="F3" s="32"/>
      <c r="G3" s="32"/>
      <c r="H3" s="32"/>
      <c r="I3" s="32"/>
      <c r="J3" s="32"/>
      <c r="K3" s="13" t="s">
        <v>26</v>
      </c>
      <c r="L3" s="13">
        <v>160</v>
      </c>
      <c r="M3" s="33"/>
      <c r="N3" s="34"/>
      <c r="O3" s="35">
        <f>N3*L3</f>
        <v>0</v>
      </c>
    </row>
    <row r="4" spans="1:15" ht="49.5" customHeight="1" x14ac:dyDescent="0.25">
      <c r="A4" s="9"/>
      <c r="B4" s="9"/>
      <c r="C4" s="12"/>
      <c r="D4" s="12"/>
      <c r="E4" s="10" t="s">
        <v>21</v>
      </c>
      <c r="F4" s="10"/>
      <c r="G4" s="10"/>
      <c r="H4" s="10"/>
      <c r="I4" s="10"/>
      <c r="J4" s="10"/>
      <c r="K4" s="14" t="s">
        <v>26</v>
      </c>
      <c r="L4" s="14">
        <v>160</v>
      </c>
      <c r="M4" s="15"/>
      <c r="N4" s="7"/>
      <c r="O4" s="16">
        <f t="shared" ref="O4:O8" si="0">N4*L4</f>
        <v>0</v>
      </c>
    </row>
    <row r="5" spans="1:15" ht="35.25" customHeight="1" x14ac:dyDescent="0.25">
      <c r="A5" s="9"/>
      <c r="B5" s="9"/>
      <c r="C5" s="12"/>
      <c r="D5" s="12"/>
      <c r="E5" s="8" t="s">
        <v>22</v>
      </c>
      <c r="F5" s="8"/>
      <c r="G5" s="8"/>
      <c r="H5" s="8"/>
      <c r="I5" s="8"/>
      <c r="J5" s="8"/>
      <c r="K5" s="14" t="s">
        <v>11</v>
      </c>
      <c r="L5" s="14">
        <v>60</v>
      </c>
      <c r="M5" s="15"/>
      <c r="N5" s="7"/>
      <c r="O5" s="16">
        <f t="shared" si="0"/>
        <v>0</v>
      </c>
    </row>
    <row r="6" spans="1:15" ht="24.75" customHeight="1" x14ac:dyDescent="0.25">
      <c r="A6" s="9"/>
      <c r="B6" s="9"/>
      <c r="C6" s="12"/>
      <c r="D6" s="12"/>
      <c r="E6" s="8" t="s">
        <v>23</v>
      </c>
      <c r="F6" s="8"/>
      <c r="G6" s="8"/>
      <c r="H6" s="8"/>
      <c r="I6" s="8"/>
      <c r="J6" s="8"/>
      <c r="K6" s="14" t="s">
        <v>17</v>
      </c>
      <c r="L6" s="14">
        <v>238</v>
      </c>
      <c r="M6" s="15"/>
      <c r="N6" s="7"/>
      <c r="O6" s="16">
        <f t="shared" si="0"/>
        <v>0</v>
      </c>
    </row>
    <row r="7" spans="1:15" ht="25.5" customHeight="1" x14ac:dyDescent="0.25">
      <c r="A7" s="9"/>
      <c r="B7" s="9"/>
      <c r="C7" s="12"/>
      <c r="D7" s="12"/>
      <c r="E7" s="8" t="s">
        <v>24</v>
      </c>
      <c r="F7" s="8"/>
      <c r="G7" s="8"/>
      <c r="H7" s="8"/>
      <c r="I7" s="8"/>
      <c r="J7" s="8"/>
      <c r="K7" s="14" t="s">
        <v>26</v>
      </c>
      <c r="L7" s="14">
        <v>160</v>
      </c>
      <c r="M7" s="15"/>
      <c r="N7" s="7"/>
      <c r="O7" s="16">
        <f t="shared" si="0"/>
        <v>0</v>
      </c>
    </row>
    <row r="8" spans="1:15" ht="39.75" customHeight="1" x14ac:dyDescent="0.25">
      <c r="A8" s="9"/>
      <c r="B8" s="9"/>
      <c r="C8" s="12"/>
      <c r="D8" s="12"/>
      <c r="E8" s="10" t="s">
        <v>25</v>
      </c>
      <c r="F8" s="10"/>
      <c r="G8" s="10"/>
      <c r="H8" s="10"/>
      <c r="I8" s="10"/>
      <c r="J8" s="10"/>
      <c r="K8" s="14" t="s">
        <v>17</v>
      </c>
      <c r="L8" s="14">
        <v>32</v>
      </c>
      <c r="M8" s="15"/>
      <c r="N8" s="7"/>
      <c r="O8" s="16">
        <f t="shared" si="0"/>
        <v>0</v>
      </c>
    </row>
    <row r="9" spans="1:15" ht="27.95" customHeight="1" x14ac:dyDescent="0.25">
      <c r="A9" s="23" t="s">
        <v>48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4"/>
      <c r="N9" s="26"/>
      <c r="O9" s="20">
        <f>SUM(O3:O8)</f>
        <v>0</v>
      </c>
    </row>
    <row r="10" spans="1:15" ht="49.5" customHeight="1" x14ac:dyDescent="0.25">
      <c r="A10" s="17">
        <v>40</v>
      </c>
      <c r="B10" s="9" t="s">
        <v>31</v>
      </c>
      <c r="C10" s="9" t="s">
        <v>32</v>
      </c>
      <c r="D10" s="18" t="s">
        <v>33</v>
      </c>
      <c r="E10" s="8" t="s">
        <v>35</v>
      </c>
      <c r="F10" s="8"/>
      <c r="G10" s="8"/>
      <c r="H10" s="8"/>
      <c r="I10" s="8"/>
      <c r="J10" s="8"/>
      <c r="K10" s="1" t="s">
        <v>10</v>
      </c>
      <c r="L10" s="1">
        <v>320</v>
      </c>
      <c r="M10" s="2" t="s">
        <v>49</v>
      </c>
      <c r="N10" s="7"/>
      <c r="O10" s="16">
        <f>N10*L10</f>
        <v>0</v>
      </c>
    </row>
    <row r="11" spans="1:15" ht="68.25" customHeight="1" x14ac:dyDescent="0.25">
      <c r="A11" s="17"/>
      <c r="B11" s="9"/>
      <c r="C11" s="9"/>
      <c r="D11" s="18"/>
      <c r="E11" s="8" t="s">
        <v>36</v>
      </c>
      <c r="F11" s="8"/>
      <c r="G11" s="8"/>
      <c r="H11" s="8"/>
      <c r="I11" s="8"/>
      <c r="J11" s="8"/>
      <c r="K11" s="1" t="s">
        <v>10</v>
      </c>
      <c r="L11" s="1">
        <v>320</v>
      </c>
      <c r="M11" s="2" t="s">
        <v>50</v>
      </c>
      <c r="N11" s="7"/>
      <c r="O11" s="16">
        <f t="shared" ref="O11:O26" si="1">N11*L11</f>
        <v>0</v>
      </c>
    </row>
    <row r="12" spans="1:15" x14ac:dyDescent="0.25">
      <c r="A12" s="17"/>
      <c r="B12" s="9"/>
      <c r="C12" s="9"/>
      <c r="D12" s="18"/>
      <c r="E12" s="8" t="s">
        <v>12</v>
      </c>
      <c r="F12" s="8"/>
      <c r="G12" s="8"/>
      <c r="H12" s="8"/>
      <c r="I12" s="8"/>
      <c r="J12" s="8"/>
      <c r="K12" s="1" t="s">
        <v>13</v>
      </c>
      <c r="L12" s="1">
        <f>191*0.24*54</f>
        <v>2475.3599999999997</v>
      </c>
      <c r="M12" s="2" t="s">
        <v>51</v>
      </c>
      <c r="N12" s="7"/>
      <c r="O12" s="16">
        <f t="shared" si="1"/>
        <v>0</v>
      </c>
    </row>
    <row r="13" spans="1:15" x14ac:dyDescent="0.25">
      <c r="A13" s="17"/>
      <c r="B13" s="9"/>
      <c r="C13" s="9"/>
      <c r="D13" s="18"/>
      <c r="E13" s="8" t="s">
        <v>37</v>
      </c>
      <c r="F13" s="8"/>
      <c r="G13" s="8"/>
      <c r="H13" s="8"/>
      <c r="I13" s="8"/>
      <c r="J13" s="8"/>
      <c r="K13" s="1" t="s">
        <v>10</v>
      </c>
      <c r="L13" s="1">
        <v>330</v>
      </c>
      <c r="M13" s="2"/>
      <c r="N13" s="7"/>
      <c r="O13" s="16">
        <f t="shared" si="1"/>
        <v>0</v>
      </c>
    </row>
    <row r="14" spans="1:15" x14ac:dyDescent="0.25">
      <c r="A14" s="17"/>
      <c r="B14" s="9"/>
      <c r="C14" s="9"/>
      <c r="D14" s="18"/>
      <c r="E14" s="8" t="s">
        <v>38</v>
      </c>
      <c r="F14" s="8"/>
      <c r="G14" s="8"/>
      <c r="H14" s="8"/>
      <c r="I14" s="8"/>
      <c r="J14" s="8"/>
      <c r="K14" s="1" t="s">
        <v>11</v>
      </c>
      <c r="L14" s="1">
        <f>320*0.05*0.2</f>
        <v>3.2</v>
      </c>
      <c r="M14" s="2"/>
      <c r="N14" s="7"/>
      <c r="O14" s="16">
        <f t="shared" si="1"/>
        <v>0</v>
      </c>
    </row>
    <row r="15" spans="1:15" ht="38.25" x14ac:dyDescent="0.25">
      <c r="A15" s="17"/>
      <c r="B15" s="9"/>
      <c r="C15" s="9"/>
      <c r="D15" s="18"/>
      <c r="E15" s="8" t="s">
        <v>39</v>
      </c>
      <c r="F15" s="8"/>
      <c r="G15" s="8"/>
      <c r="H15" s="8"/>
      <c r="I15" s="8"/>
      <c r="J15" s="8"/>
      <c r="K15" s="1" t="s">
        <v>11</v>
      </c>
      <c r="L15" s="1">
        <f>0.14*0.98*160</f>
        <v>21.952000000000002</v>
      </c>
      <c r="M15" s="2" t="s">
        <v>52</v>
      </c>
      <c r="N15" s="7"/>
      <c r="O15" s="16">
        <f t="shared" si="1"/>
        <v>0</v>
      </c>
    </row>
    <row r="16" spans="1:15" x14ac:dyDescent="0.25">
      <c r="A16" s="17"/>
      <c r="B16" s="9"/>
      <c r="C16" s="9"/>
      <c r="D16" s="18"/>
      <c r="E16" s="8" t="s">
        <v>14</v>
      </c>
      <c r="F16" s="8"/>
      <c r="G16" s="8"/>
      <c r="H16" s="8"/>
      <c r="I16" s="8"/>
      <c r="J16" s="8"/>
      <c r="K16" s="3" t="s">
        <v>11</v>
      </c>
      <c r="L16" s="4">
        <f>165*0.98*0.05</f>
        <v>8.0849999999999991</v>
      </c>
      <c r="M16" s="2" t="s">
        <v>53</v>
      </c>
      <c r="N16" s="7"/>
      <c r="O16" s="16">
        <f t="shared" si="1"/>
        <v>0</v>
      </c>
    </row>
    <row r="17" spans="1:15" ht="25.5" x14ac:dyDescent="0.25">
      <c r="A17" s="17"/>
      <c r="B17" s="9"/>
      <c r="C17" s="9"/>
      <c r="D17" s="18"/>
      <c r="E17" s="8" t="s">
        <v>15</v>
      </c>
      <c r="F17" s="8"/>
      <c r="G17" s="8"/>
      <c r="H17" s="8"/>
      <c r="I17" s="8"/>
      <c r="J17" s="8"/>
      <c r="K17" s="1" t="s">
        <v>11</v>
      </c>
      <c r="L17" s="1">
        <f>165*0.98*0.04</f>
        <v>6.468</v>
      </c>
      <c r="M17" s="2" t="s">
        <v>54</v>
      </c>
      <c r="N17" s="7"/>
      <c r="O17" s="16">
        <f t="shared" si="1"/>
        <v>0</v>
      </c>
    </row>
    <row r="18" spans="1:15" ht="56.25" customHeight="1" x14ac:dyDescent="0.25">
      <c r="A18" s="17"/>
      <c r="B18" s="9"/>
      <c r="C18" s="9"/>
      <c r="D18" s="18"/>
      <c r="E18" s="8" t="s">
        <v>16</v>
      </c>
      <c r="F18" s="8"/>
      <c r="G18" s="8"/>
      <c r="H18" s="8"/>
      <c r="I18" s="8"/>
      <c r="J18" s="8"/>
      <c r="K18" s="1" t="s">
        <v>17</v>
      </c>
      <c r="L18" s="1">
        <v>10</v>
      </c>
      <c r="M18" s="6"/>
      <c r="N18" s="7"/>
      <c r="O18" s="16">
        <f t="shared" si="1"/>
        <v>0</v>
      </c>
    </row>
    <row r="19" spans="1:15" x14ac:dyDescent="0.25">
      <c r="A19" s="17"/>
      <c r="B19" s="9"/>
      <c r="C19" s="9"/>
      <c r="D19" s="18"/>
      <c r="E19" s="8" t="s">
        <v>18</v>
      </c>
      <c r="F19" s="8"/>
      <c r="G19" s="8"/>
      <c r="H19" s="8"/>
      <c r="I19" s="8"/>
      <c r="J19" s="8"/>
      <c r="K19" s="1" t="s">
        <v>17</v>
      </c>
      <c r="L19" s="1">
        <f>165*0.15*2</f>
        <v>49.5</v>
      </c>
      <c r="M19" s="21"/>
      <c r="N19" s="7"/>
      <c r="O19" s="16">
        <f t="shared" si="1"/>
        <v>0</v>
      </c>
    </row>
    <row r="20" spans="1:15" ht="39.75" customHeight="1" x14ac:dyDescent="0.25">
      <c r="A20" s="17"/>
      <c r="B20" s="9"/>
      <c r="C20" s="9"/>
      <c r="D20" s="18"/>
      <c r="E20" s="8" t="s">
        <v>40</v>
      </c>
      <c r="F20" s="8"/>
      <c r="G20" s="8"/>
      <c r="H20" s="8"/>
      <c r="I20" s="8"/>
      <c r="J20" s="8"/>
      <c r="K20" s="1" t="s">
        <v>13</v>
      </c>
      <c r="L20" s="1">
        <f>53*0.24*28</f>
        <v>356.15999999999997</v>
      </c>
      <c r="M20" s="2" t="s">
        <v>55</v>
      </c>
      <c r="N20" s="7"/>
      <c r="O20" s="16">
        <f t="shared" si="1"/>
        <v>0</v>
      </c>
    </row>
    <row r="21" spans="1:15" x14ac:dyDescent="0.25">
      <c r="A21" s="17"/>
      <c r="B21" s="9"/>
      <c r="C21" s="9"/>
      <c r="D21" s="18" t="s">
        <v>34</v>
      </c>
      <c r="E21" s="8" t="s">
        <v>41</v>
      </c>
      <c r="F21" s="8"/>
      <c r="G21" s="8"/>
      <c r="H21" s="8"/>
      <c r="I21" s="8"/>
      <c r="J21" s="8"/>
      <c r="K21" s="1" t="s">
        <v>11</v>
      </c>
      <c r="L21" s="1">
        <v>0.4</v>
      </c>
      <c r="M21" s="2"/>
      <c r="N21" s="7"/>
      <c r="O21" s="16">
        <f t="shared" si="1"/>
        <v>0</v>
      </c>
    </row>
    <row r="22" spans="1:15" x14ac:dyDescent="0.25">
      <c r="A22" s="17"/>
      <c r="B22" s="9"/>
      <c r="C22" s="9"/>
      <c r="D22" s="18"/>
      <c r="E22" s="8" t="s">
        <v>42</v>
      </c>
      <c r="F22" s="8"/>
      <c r="G22" s="8"/>
      <c r="H22" s="8"/>
      <c r="I22" s="8"/>
      <c r="J22" s="8"/>
      <c r="K22" s="1" t="s">
        <v>11</v>
      </c>
      <c r="L22" s="1">
        <f>1.8*3.2*0.05</f>
        <v>0.28800000000000003</v>
      </c>
      <c r="M22" s="2"/>
      <c r="N22" s="7"/>
      <c r="O22" s="16">
        <f t="shared" si="1"/>
        <v>0</v>
      </c>
    </row>
    <row r="23" spans="1:15" x14ac:dyDescent="0.25">
      <c r="A23" s="17"/>
      <c r="B23" s="9"/>
      <c r="C23" s="9"/>
      <c r="D23" s="18"/>
      <c r="E23" s="8" t="s">
        <v>43</v>
      </c>
      <c r="F23" s="8"/>
      <c r="G23" s="8"/>
      <c r="H23" s="8"/>
      <c r="I23" s="8"/>
      <c r="J23" s="8"/>
      <c r="K23" s="1" t="s">
        <v>11</v>
      </c>
      <c r="L23" s="1">
        <f>1.8*3.2*0.04</f>
        <v>0.23040000000000002</v>
      </c>
      <c r="M23" s="21"/>
      <c r="N23" s="7"/>
      <c r="O23" s="16">
        <f t="shared" si="1"/>
        <v>0</v>
      </c>
    </row>
    <row r="24" spans="1:15" x14ac:dyDescent="0.25">
      <c r="A24" s="17"/>
      <c r="B24" s="9"/>
      <c r="C24" s="9"/>
      <c r="D24" s="18"/>
      <c r="E24" s="10" t="s">
        <v>44</v>
      </c>
      <c r="F24" s="19"/>
      <c r="G24" s="19"/>
      <c r="H24" s="19"/>
      <c r="I24" s="19"/>
      <c r="J24" s="19"/>
      <c r="K24" s="5" t="s">
        <v>11</v>
      </c>
      <c r="L24" s="5">
        <f>1.5*0.5</f>
        <v>0.75</v>
      </c>
      <c r="M24" s="22"/>
      <c r="N24" s="7"/>
      <c r="O24" s="16">
        <f t="shared" si="1"/>
        <v>0</v>
      </c>
    </row>
    <row r="25" spans="1:15" x14ac:dyDescent="0.25">
      <c r="A25" s="17"/>
      <c r="B25" s="9"/>
      <c r="C25" s="9"/>
      <c r="D25" s="18"/>
      <c r="E25" s="8" t="s">
        <v>45</v>
      </c>
      <c r="F25" s="8"/>
      <c r="G25" s="8"/>
      <c r="H25" s="8"/>
      <c r="I25" s="8"/>
      <c r="J25" s="8"/>
      <c r="K25" s="1" t="s">
        <v>11</v>
      </c>
      <c r="L25" s="1">
        <f>1.4*1.8*0.5</f>
        <v>1.26</v>
      </c>
      <c r="M25" s="2"/>
      <c r="N25" s="7"/>
      <c r="O25" s="16">
        <f t="shared" si="1"/>
        <v>0</v>
      </c>
    </row>
    <row r="26" spans="1:15" x14ac:dyDescent="0.25">
      <c r="A26" s="17"/>
      <c r="B26" s="9"/>
      <c r="C26" s="9"/>
      <c r="D26" s="18"/>
      <c r="E26" s="8" t="s">
        <v>46</v>
      </c>
      <c r="F26" s="8"/>
      <c r="G26" s="8"/>
      <c r="H26" s="8"/>
      <c r="I26" s="8"/>
      <c r="J26" s="8"/>
      <c r="K26" s="1" t="s">
        <v>11</v>
      </c>
      <c r="L26" s="1">
        <f>1.4*1.8*0.4</f>
        <v>1.008</v>
      </c>
      <c r="M26" s="2"/>
      <c r="N26" s="7"/>
      <c r="O26" s="16">
        <f t="shared" si="1"/>
        <v>0</v>
      </c>
    </row>
    <row r="27" spans="1:15" ht="27.95" customHeight="1" x14ac:dyDescent="0.25">
      <c r="A27" s="23" t="s">
        <v>47</v>
      </c>
      <c r="B27" s="24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4"/>
      <c r="N27" s="26"/>
      <c r="O27" s="20">
        <f>SUM(O10:O26)</f>
        <v>0</v>
      </c>
    </row>
    <row r="28" spans="1:15" ht="40.5" customHeight="1" x14ac:dyDescent="0.25">
      <c r="A28" s="9" t="s">
        <v>9</v>
      </c>
      <c r="B28" s="9" t="s">
        <v>56</v>
      </c>
      <c r="C28" s="9" t="s">
        <v>57</v>
      </c>
      <c r="D28" s="8" t="s">
        <v>58</v>
      </c>
      <c r="E28" s="8" t="s">
        <v>59</v>
      </c>
      <c r="F28" s="8"/>
      <c r="G28" s="8"/>
      <c r="H28" s="8"/>
      <c r="I28" s="8"/>
      <c r="J28" s="8"/>
      <c r="K28" s="1" t="s">
        <v>10</v>
      </c>
      <c r="L28" s="1">
        <v>320</v>
      </c>
      <c r="M28" s="2" t="s">
        <v>63</v>
      </c>
      <c r="N28" s="7"/>
      <c r="O28" s="16">
        <f>N28*L28</f>
        <v>0</v>
      </c>
    </row>
    <row r="29" spans="1:15" ht="63" customHeight="1" x14ac:dyDescent="0.25">
      <c r="A29" s="9"/>
      <c r="B29" s="9"/>
      <c r="C29" s="9"/>
      <c r="D29" s="8"/>
      <c r="E29" s="8" t="s">
        <v>60</v>
      </c>
      <c r="F29" s="8"/>
      <c r="G29" s="8"/>
      <c r="H29" s="8"/>
      <c r="I29" s="8"/>
      <c r="J29" s="8"/>
      <c r="K29" s="1" t="s">
        <v>10</v>
      </c>
      <c r="L29" s="1">
        <v>320</v>
      </c>
      <c r="M29" s="2" t="s">
        <v>64</v>
      </c>
      <c r="N29" s="7"/>
      <c r="O29" s="16">
        <f t="shared" ref="O29:O38" si="2">N29*L29</f>
        <v>0</v>
      </c>
    </row>
    <row r="30" spans="1:15" x14ac:dyDescent="0.25">
      <c r="A30" s="9"/>
      <c r="B30" s="9"/>
      <c r="C30" s="9"/>
      <c r="D30" s="8"/>
      <c r="E30" s="8" t="s">
        <v>12</v>
      </c>
      <c r="F30" s="8"/>
      <c r="G30" s="8"/>
      <c r="H30" s="8"/>
      <c r="I30" s="8"/>
      <c r="J30" s="8"/>
      <c r="K30" s="1" t="s">
        <v>13</v>
      </c>
      <c r="L30" s="1">
        <f>190*0.24*12</f>
        <v>547.20000000000005</v>
      </c>
      <c r="M30" s="2" t="s">
        <v>65</v>
      </c>
      <c r="N30" s="7"/>
      <c r="O30" s="16">
        <f t="shared" si="2"/>
        <v>0</v>
      </c>
    </row>
    <row r="31" spans="1:15" x14ac:dyDescent="0.25">
      <c r="A31" s="9"/>
      <c r="B31" s="9"/>
      <c r="C31" s="9"/>
      <c r="D31" s="8"/>
      <c r="E31" s="8" t="s">
        <v>37</v>
      </c>
      <c r="F31" s="8"/>
      <c r="G31" s="8"/>
      <c r="H31" s="8"/>
      <c r="I31" s="8"/>
      <c r="J31" s="8"/>
      <c r="K31" s="1" t="s">
        <v>10</v>
      </c>
      <c r="L31" s="1">
        <v>330</v>
      </c>
      <c r="M31" s="2"/>
      <c r="N31" s="7"/>
      <c r="O31" s="16">
        <f t="shared" si="2"/>
        <v>0</v>
      </c>
    </row>
    <row r="32" spans="1:15" x14ac:dyDescent="0.25">
      <c r="A32" s="9"/>
      <c r="B32" s="9"/>
      <c r="C32" s="9"/>
      <c r="D32" s="8"/>
      <c r="E32" s="8" t="s">
        <v>61</v>
      </c>
      <c r="F32" s="8"/>
      <c r="G32" s="8"/>
      <c r="H32" s="8"/>
      <c r="I32" s="8"/>
      <c r="J32" s="8"/>
      <c r="K32" s="1" t="s">
        <v>11</v>
      </c>
      <c r="L32" s="1">
        <f>330*0.05*0.2</f>
        <v>3.3000000000000003</v>
      </c>
      <c r="M32" s="2"/>
      <c r="N32" s="7"/>
      <c r="O32" s="16">
        <f t="shared" si="2"/>
        <v>0</v>
      </c>
    </row>
    <row r="33" spans="1:15" ht="38.25" x14ac:dyDescent="0.25">
      <c r="A33" s="9"/>
      <c r="B33" s="9"/>
      <c r="C33" s="9"/>
      <c r="D33" s="8"/>
      <c r="E33" s="8" t="s">
        <v>39</v>
      </c>
      <c r="F33" s="8"/>
      <c r="G33" s="8"/>
      <c r="H33" s="8"/>
      <c r="I33" s="8"/>
      <c r="J33" s="8"/>
      <c r="K33" s="1" t="s">
        <v>11</v>
      </c>
      <c r="L33" s="1">
        <f>160*0.06*1.06</f>
        <v>10.176</v>
      </c>
      <c r="M33" s="2" t="s">
        <v>66</v>
      </c>
      <c r="N33" s="7"/>
      <c r="O33" s="16">
        <f t="shared" si="2"/>
        <v>0</v>
      </c>
    </row>
    <row r="34" spans="1:15" x14ac:dyDescent="0.25">
      <c r="A34" s="9"/>
      <c r="B34" s="9"/>
      <c r="C34" s="9"/>
      <c r="D34" s="8"/>
      <c r="E34" s="8" t="s">
        <v>14</v>
      </c>
      <c r="F34" s="8"/>
      <c r="G34" s="8"/>
      <c r="H34" s="8"/>
      <c r="I34" s="8"/>
      <c r="J34" s="8"/>
      <c r="K34" s="3" t="s">
        <v>11</v>
      </c>
      <c r="L34" s="4">
        <f>165*1.06*0.05</f>
        <v>8.745000000000001</v>
      </c>
      <c r="M34" s="2" t="s">
        <v>67</v>
      </c>
      <c r="N34" s="7"/>
      <c r="O34" s="16">
        <f t="shared" si="2"/>
        <v>0</v>
      </c>
    </row>
    <row r="35" spans="1:15" ht="25.5" x14ac:dyDescent="0.25">
      <c r="A35" s="9"/>
      <c r="B35" s="9"/>
      <c r="C35" s="9"/>
      <c r="D35" s="8"/>
      <c r="E35" s="8" t="s">
        <v>15</v>
      </c>
      <c r="F35" s="8"/>
      <c r="G35" s="8"/>
      <c r="H35" s="8"/>
      <c r="I35" s="8"/>
      <c r="J35" s="8"/>
      <c r="K35" s="1" t="s">
        <v>11</v>
      </c>
      <c r="L35" s="1">
        <f>165*0.04*1.06</f>
        <v>6.9960000000000013</v>
      </c>
      <c r="M35" s="2" t="s">
        <v>68</v>
      </c>
      <c r="N35" s="7"/>
      <c r="O35" s="16">
        <f t="shared" si="2"/>
        <v>0</v>
      </c>
    </row>
    <row r="36" spans="1:15" ht="31.5" customHeight="1" x14ac:dyDescent="0.25">
      <c r="A36" s="9"/>
      <c r="B36" s="9"/>
      <c r="C36" s="9"/>
      <c r="D36" s="8"/>
      <c r="E36" s="8" t="s">
        <v>16</v>
      </c>
      <c r="F36" s="8"/>
      <c r="G36" s="8"/>
      <c r="H36" s="8"/>
      <c r="I36" s="8"/>
      <c r="J36" s="8"/>
      <c r="K36" s="1" t="s">
        <v>17</v>
      </c>
      <c r="L36" s="1">
        <v>10</v>
      </c>
      <c r="M36" s="6"/>
      <c r="N36" s="7"/>
      <c r="O36" s="16">
        <f t="shared" si="2"/>
        <v>0</v>
      </c>
    </row>
    <row r="37" spans="1:15" ht="38.25" customHeight="1" x14ac:dyDescent="0.25">
      <c r="A37" s="9"/>
      <c r="B37" s="9"/>
      <c r="C37" s="9"/>
      <c r="D37" s="8"/>
      <c r="E37" s="8" t="s">
        <v>18</v>
      </c>
      <c r="F37" s="8"/>
      <c r="G37" s="8"/>
      <c r="H37" s="8"/>
      <c r="I37" s="8"/>
      <c r="J37" s="8"/>
      <c r="K37" s="1" t="s">
        <v>17</v>
      </c>
      <c r="L37" s="1">
        <f>0.15*2*165</f>
        <v>49.5</v>
      </c>
      <c r="M37" s="21"/>
      <c r="N37" s="7"/>
      <c r="O37" s="16">
        <f t="shared" si="2"/>
        <v>0</v>
      </c>
    </row>
    <row r="38" spans="1:15" ht="38.25" customHeight="1" x14ac:dyDescent="0.25">
      <c r="A38" s="9"/>
      <c r="B38" s="9"/>
      <c r="C38" s="9"/>
      <c r="D38" s="8"/>
      <c r="E38" s="8" t="s">
        <v>62</v>
      </c>
      <c r="F38" s="8"/>
      <c r="G38" s="8"/>
      <c r="H38" s="8"/>
      <c r="I38" s="8"/>
      <c r="J38" s="8"/>
      <c r="K38" s="1" t="s">
        <v>13</v>
      </c>
      <c r="L38" s="1">
        <f>52*0.24*12</f>
        <v>149.76</v>
      </c>
      <c r="M38" s="2" t="s">
        <v>69</v>
      </c>
      <c r="N38" s="7"/>
      <c r="O38" s="16">
        <f t="shared" si="2"/>
        <v>0</v>
      </c>
    </row>
    <row r="39" spans="1:15" ht="27.95" customHeight="1" x14ac:dyDescent="0.25">
      <c r="A39" s="23" t="s">
        <v>70</v>
      </c>
      <c r="B39" s="24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4"/>
      <c r="N39" s="26"/>
      <c r="O39" s="20">
        <f>SUM(O28:O38)</f>
        <v>0</v>
      </c>
    </row>
    <row r="40" spans="1:15" ht="15.75" x14ac:dyDescent="0.25">
      <c r="A40" s="12">
        <v>40</v>
      </c>
      <c r="B40" s="27" t="s">
        <v>71</v>
      </c>
      <c r="C40" s="27" t="s">
        <v>72</v>
      </c>
      <c r="D40" s="12" t="s">
        <v>73</v>
      </c>
      <c r="E40" s="28" t="s">
        <v>74</v>
      </c>
      <c r="F40" s="28"/>
      <c r="G40" s="28"/>
      <c r="H40" s="28"/>
      <c r="I40" s="28"/>
      <c r="J40" s="28"/>
      <c r="K40" s="29" t="s">
        <v>11</v>
      </c>
      <c r="L40" s="29">
        <v>3.75</v>
      </c>
      <c r="M40" s="16"/>
      <c r="N40" s="7"/>
      <c r="O40" s="16">
        <f>N40*L40</f>
        <v>0</v>
      </c>
    </row>
    <row r="41" spans="1:15" ht="15.75" x14ac:dyDescent="0.25">
      <c r="A41" s="12"/>
      <c r="B41" s="27"/>
      <c r="C41" s="27"/>
      <c r="D41" s="12"/>
      <c r="E41" s="28" t="s">
        <v>75</v>
      </c>
      <c r="F41" s="28"/>
      <c r="G41" s="28"/>
      <c r="H41" s="28"/>
      <c r="I41" s="28"/>
      <c r="J41" s="28"/>
      <c r="K41" s="29" t="s">
        <v>11</v>
      </c>
      <c r="L41" s="29">
        <v>18.2</v>
      </c>
      <c r="M41" s="16"/>
      <c r="N41" s="7"/>
      <c r="O41" s="16">
        <f t="shared" ref="O41:O45" si="3">N41*L41</f>
        <v>0</v>
      </c>
    </row>
    <row r="42" spans="1:15" ht="15.75" x14ac:dyDescent="0.25">
      <c r="A42" s="12"/>
      <c r="B42" s="27"/>
      <c r="C42" s="27"/>
      <c r="D42" s="12"/>
      <c r="E42" s="28" t="s">
        <v>76</v>
      </c>
      <c r="F42" s="28"/>
      <c r="G42" s="28"/>
      <c r="H42" s="28"/>
      <c r="I42" s="28"/>
      <c r="J42" s="28"/>
      <c r="K42" s="29" t="s">
        <v>17</v>
      </c>
      <c r="L42" s="29">
        <v>442</v>
      </c>
      <c r="M42" s="16"/>
      <c r="N42" s="7"/>
      <c r="O42" s="16">
        <f t="shared" si="3"/>
        <v>0</v>
      </c>
    </row>
    <row r="43" spans="1:15" ht="15.75" x14ac:dyDescent="0.25">
      <c r="A43" s="12"/>
      <c r="B43" s="27"/>
      <c r="C43" s="27"/>
      <c r="D43" s="12"/>
      <c r="E43" s="28" t="s">
        <v>77</v>
      </c>
      <c r="F43" s="28"/>
      <c r="G43" s="28"/>
      <c r="H43" s="28"/>
      <c r="I43" s="28"/>
      <c r="J43" s="28"/>
      <c r="K43" s="29" t="s">
        <v>11</v>
      </c>
      <c r="L43" s="29">
        <v>22.1</v>
      </c>
      <c r="M43" s="16"/>
      <c r="N43" s="7"/>
      <c r="O43" s="16">
        <f t="shared" si="3"/>
        <v>0</v>
      </c>
    </row>
    <row r="44" spans="1:15" ht="15.75" x14ac:dyDescent="0.25">
      <c r="A44" s="12"/>
      <c r="B44" s="27"/>
      <c r="C44" s="27"/>
      <c r="D44" s="12"/>
      <c r="E44" s="28" t="s">
        <v>78</v>
      </c>
      <c r="F44" s="28"/>
      <c r="G44" s="28"/>
      <c r="H44" s="28"/>
      <c r="I44" s="28"/>
      <c r="J44" s="28"/>
      <c r="K44" s="29" t="s">
        <v>17</v>
      </c>
      <c r="L44" s="29">
        <v>23.25</v>
      </c>
      <c r="M44" s="16"/>
      <c r="N44" s="7"/>
      <c r="O44" s="16">
        <f t="shared" si="3"/>
        <v>0</v>
      </c>
    </row>
    <row r="45" spans="1:15" ht="15.75" x14ac:dyDescent="0.25">
      <c r="A45" s="12"/>
      <c r="B45" s="27"/>
      <c r="C45" s="27"/>
      <c r="D45" s="12"/>
      <c r="E45" s="28" t="s">
        <v>79</v>
      </c>
      <c r="F45" s="28"/>
      <c r="G45" s="28"/>
      <c r="H45" s="28"/>
      <c r="I45" s="28"/>
      <c r="J45" s="28"/>
      <c r="K45" s="29" t="s">
        <v>11</v>
      </c>
      <c r="L45" s="29">
        <v>4.05</v>
      </c>
      <c r="M45" s="16"/>
      <c r="N45" s="7"/>
      <c r="O45" s="16">
        <f t="shared" si="3"/>
        <v>0</v>
      </c>
    </row>
    <row r="46" spans="1:15" ht="27.95" customHeight="1" x14ac:dyDescent="0.25">
      <c r="A46" s="23" t="s">
        <v>80</v>
      </c>
      <c r="B46" s="2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4"/>
      <c r="N46" s="26"/>
      <c r="O46" s="20">
        <f>SUM(O40:O45)</f>
        <v>0</v>
      </c>
    </row>
  </sheetData>
  <mergeCells count="63">
    <mergeCell ref="A46:N46"/>
    <mergeCell ref="E38:J38"/>
    <mergeCell ref="A39:N39"/>
    <mergeCell ref="B40:B45"/>
    <mergeCell ref="A40:A45"/>
    <mergeCell ref="C40:C45"/>
    <mergeCell ref="D40:D45"/>
    <mergeCell ref="E40:J40"/>
    <mergeCell ref="E41:J41"/>
    <mergeCell ref="E42:J42"/>
    <mergeCell ref="E43:J43"/>
    <mergeCell ref="E44:J44"/>
    <mergeCell ref="E45:J45"/>
    <mergeCell ref="A10:A26"/>
    <mergeCell ref="A27:N27"/>
    <mergeCell ref="A28:A38"/>
    <mergeCell ref="B28:B38"/>
    <mergeCell ref="C28:C38"/>
    <mergeCell ref="D28:D38"/>
    <mergeCell ref="E28:J28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B10:B26"/>
    <mergeCell ref="C10:C26"/>
    <mergeCell ref="D10:D20"/>
    <mergeCell ref="D21:D26"/>
    <mergeCell ref="E15:J15"/>
    <mergeCell ref="E16:J16"/>
    <mergeCell ref="E17:J17"/>
    <mergeCell ref="E18:J18"/>
    <mergeCell ref="E19:J19"/>
    <mergeCell ref="E20:J20"/>
    <mergeCell ref="E21:J21"/>
    <mergeCell ref="E22:J22"/>
    <mergeCell ref="E23:J23"/>
    <mergeCell ref="E24:J24"/>
    <mergeCell ref="E25:J25"/>
    <mergeCell ref="E26:J26"/>
    <mergeCell ref="A1:O1"/>
    <mergeCell ref="A9:N9"/>
    <mergeCell ref="E8:J8"/>
    <mergeCell ref="E7:J7"/>
    <mergeCell ref="E4:J4"/>
    <mergeCell ref="E5:J5"/>
    <mergeCell ref="E11:J11"/>
    <mergeCell ref="E12:J12"/>
    <mergeCell ref="E2:J2"/>
    <mergeCell ref="A3:A8"/>
    <mergeCell ref="B3:B8"/>
    <mergeCell ref="C3:C8"/>
    <mergeCell ref="E3:J3"/>
    <mergeCell ref="E13:J13"/>
    <mergeCell ref="E14:J14"/>
    <mergeCell ref="E6:J6"/>
    <mergeCell ref="E10:J10"/>
    <mergeCell ref="D3:D8"/>
  </mergeCells>
  <pageMargins left="0.7" right="0.7" top="0.75" bottom="0.75" header="0.3" footer="0.3"/>
  <pageSetup paperSize="9" orientation="portrait" r:id="rId1"/>
  <ignoredErrors>
    <ignoredError sqref="O9 O27 O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MÁV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Balázs István (tothbis)</dc:creator>
  <cp:lastModifiedBy>Tóth Balázs István (tothbis)</cp:lastModifiedBy>
  <dcterms:created xsi:type="dcterms:W3CDTF">2021-04-29T07:26:46Z</dcterms:created>
  <dcterms:modified xsi:type="dcterms:W3CDTF">2021-05-17T11:21:04Z</dcterms:modified>
</cp:coreProperties>
</file>