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70" yWindow="2130" windowWidth="15300" windowHeight="7950" activeTab="2"/>
  </bookViews>
  <sheets>
    <sheet name="Háztartási" sheetId="1" r:id="rId1"/>
    <sheet name="Ipari" sheetId="4" r:id="rId2"/>
    <sheet name="Kozmetikai" sheetId="5" r:id="rId3"/>
    <sheet name="Vegyes" sheetId="6" r:id="rId4"/>
    <sheet name="Munka3" sheetId="3" r:id="rId5"/>
  </sheets>
  <definedNames>
    <definedName name="_xlnm._FilterDatabase" localSheetId="0" hidden="1">Háztartási!$D$3:$D$69</definedName>
    <definedName name="_xlnm._FilterDatabase" localSheetId="1" hidden="1">Ipari!$D$1:$D$27</definedName>
  </definedNames>
  <calcPr calcId="145621"/>
</workbook>
</file>

<file path=xl/calcChain.xml><?xml version="1.0" encoding="utf-8"?>
<calcChain xmlns="http://schemas.openxmlformats.org/spreadsheetml/2006/main">
  <c r="M27" i="4" l="1"/>
  <c r="L7" i="6" l="1"/>
  <c r="M7" i="6" s="1"/>
  <c r="L8" i="6"/>
  <c r="L9" i="6"/>
  <c r="M9" i="6" s="1"/>
  <c r="L10" i="6"/>
  <c r="M10" i="6" s="1"/>
  <c r="L6" i="6"/>
  <c r="M6" i="6" s="1"/>
  <c r="M11" i="6" s="1"/>
  <c r="L7" i="5"/>
  <c r="M7" i="5" s="1"/>
  <c r="L8" i="5"/>
  <c r="L9" i="5"/>
  <c r="M9" i="5" s="1"/>
  <c r="L10" i="5"/>
  <c r="L11" i="5"/>
  <c r="L12" i="5"/>
  <c r="M12" i="5" s="1"/>
  <c r="L13" i="5"/>
  <c r="M13" i="5" s="1"/>
  <c r="L14" i="5"/>
  <c r="L15" i="5"/>
  <c r="L16" i="5"/>
  <c r="M16" i="5" s="1"/>
  <c r="L6" i="5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L26" i="4"/>
  <c r="M26" i="4" s="1"/>
  <c r="L6" i="4"/>
  <c r="M6" i="4" s="1"/>
  <c r="H8" i="6"/>
  <c r="M8" i="6" s="1"/>
  <c r="H15" i="5"/>
  <c r="H14" i="5"/>
  <c r="H11" i="5"/>
  <c r="M11" i="5" s="1"/>
  <c r="H10" i="5"/>
  <c r="H8" i="5"/>
  <c r="H6" i="5"/>
  <c r="M6" i="5" s="1"/>
  <c r="M17" i="5" s="1"/>
  <c r="H25" i="4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L19" i="1"/>
  <c r="M19" i="1" s="1"/>
  <c r="L20" i="1"/>
  <c r="M20" i="1" s="1"/>
  <c r="L21" i="1"/>
  <c r="L22" i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M29" i="1" s="1"/>
  <c r="L30" i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L40" i="1"/>
  <c r="M40" i="1" s="1"/>
  <c r="L41" i="1"/>
  <c r="M41" i="1" s="1"/>
  <c r="L42" i="1"/>
  <c r="L43" i="1"/>
  <c r="M43" i="1" s="1"/>
  <c r="L44" i="1"/>
  <c r="M44" i="1" s="1"/>
  <c r="L45" i="1"/>
  <c r="L46" i="1"/>
  <c r="M46" i="1" s="1"/>
  <c r="L47" i="1"/>
  <c r="L48" i="1"/>
  <c r="M48" i="1" s="1"/>
  <c r="L49" i="1"/>
  <c r="L50" i="1"/>
  <c r="M50" i="1" s="1"/>
  <c r="L51" i="1"/>
  <c r="M51" i="1" s="1"/>
  <c r="L52" i="1"/>
  <c r="M52" i="1" s="1"/>
  <c r="L53" i="1"/>
  <c r="L54" i="1"/>
  <c r="M54" i="1" s="1"/>
  <c r="L55" i="1"/>
  <c r="M55" i="1" s="1"/>
  <c r="L56" i="1"/>
  <c r="L57" i="1"/>
  <c r="L58" i="1"/>
  <c r="L59" i="1"/>
  <c r="M59" i="1" s="1"/>
  <c r="L60" i="1"/>
  <c r="M60" i="1" s="1"/>
  <c r="L61" i="1"/>
  <c r="M61" i="1" s="1"/>
  <c r="L62" i="1"/>
  <c r="L63" i="1"/>
  <c r="M63" i="1" s="1"/>
  <c r="L64" i="1"/>
  <c r="M64" i="1" s="1"/>
  <c r="L65" i="1"/>
  <c r="L66" i="1"/>
  <c r="L67" i="1"/>
  <c r="M67" i="1" s="1"/>
  <c r="L68" i="1"/>
  <c r="M68" i="1" s="1"/>
  <c r="L7" i="1"/>
  <c r="M7" i="1" s="1"/>
  <c r="L6" i="1"/>
  <c r="M6" i="1" s="1"/>
  <c r="M69" i="1" s="1"/>
  <c r="H66" i="1"/>
  <c r="H65" i="1"/>
  <c r="H62" i="1"/>
  <c r="H58" i="1"/>
  <c r="H57" i="1"/>
  <c r="H56" i="1"/>
  <c r="H53" i="1"/>
  <c r="H49" i="1"/>
  <c r="H48" i="1"/>
  <c r="H47" i="1"/>
  <c r="H45" i="1"/>
  <c r="H44" i="1"/>
  <c r="H42" i="1"/>
  <c r="H39" i="1"/>
  <c r="H32" i="1"/>
  <c r="H30" i="1"/>
  <c r="H26" i="1"/>
  <c r="H22" i="1"/>
  <c r="H21" i="1"/>
  <c r="H20" i="1"/>
  <c r="H18" i="1"/>
  <c r="M14" i="5" l="1"/>
  <c r="M10" i="5"/>
  <c r="M8" i="5"/>
  <c r="M15" i="5"/>
  <c r="M25" i="4"/>
  <c r="M65" i="1"/>
  <c r="M57" i="1"/>
  <c r="M53" i="1"/>
  <c r="M49" i="1"/>
  <c r="M45" i="1"/>
  <c r="M21" i="1"/>
  <c r="M47" i="1"/>
  <c r="M39" i="1"/>
  <c r="M56" i="1"/>
  <c r="M66" i="1"/>
  <c r="M62" i="1"/>
  <c r="M58" i="1"/>
  <c r="M42" i="1"/>
  <c r="M30" i="1"/>
  <c r="M26" i="1"/>
  <c r="M22" i="1"/>
  <c r="M18" i="1"/>
</calcChain>
</file>

<file path=xl/sharedStrings.xml><?xml version="1.0" encoding="utf-8"?>
<sst xmlns="http://schemas.openxmlformats.org/spreadsheetml/2006/main" count="800" uniqueCount="332">
  <si>
    <t>sorsz.</t>
  </si>
  <si>
    <t>megnevezés</t>
  </si>
  <si>
    <t>tájékoztató mennyiség</t>
  </si>
  <si>
    <t>mérték-egység</t>
  </si>
  <si>
    <t>Folyékony súroló</t>
  </si>
  <si>
    <t>200 - 300 ml</t>
  </si>
  <si>
    <t>db</t>
  </si>
  <si>
    <t>eddig használt
(tájékoztatás)</t>
  </si>
  <si>
    <t>megajánlott termék gyártó/azonosító</t>
  </si>
  <si>
    <t>400 - 600 ml</t>
  </si>
  <si>
    <t>Általános tisztítószer</t>
  </si>
  <si>
    <t>0,9 - 1,1 liter</t>
  </si>
  <si>
    <t>Univer Multi Cleaner</t>
  </si>
  <si>
    <t>Vízkőoldó</t>
  </si>
  <si>
    <t>700 - 800 ml</t>
  </si>
  <si>
    <t>Cillit Bang</t>
  </si>
  <si>
    <t>Utántölthető automata légfrissítő készülék</t>
  </si>
  <si>
    <t>Air Wick Freshmatic</t>
  </si>
  <si>
    <t>WC fertőtlenítő - illatosító</t>
  </si>
  <si>
    <t>liter</t>
  </si>
  <si>
    <t>Exquisist olaj</t>
  </si>
  <si>
    <t>Bútorápoló spray</t>
  </si>
  <si>
    <t>Pronto Classic</t>
  </si>
  <si>
    <t>Fürdőszobai tisztító</t>
  </si>
  <si>
    <t>4 - 6 liter</t>
  </si>
  <si>
    <t>Taski Sani Antikalk</t>
  </si>
  <si>
    <t>Allrent Eco</t>
  </si>
  <si>
    <t>Szőnyeg és kárpittisztító</t>
  </si>
  <si>
    <t>9 - 11 liter</t>
  </si>
  <si>
    <t>Budaber Klara K</t>
  </si>
  <si>
    <t>Gépi szőnyegtisztító</t>
  </si>
  <si>
    <t>Vanish Clean &amp; Fresh</t>
  </si>
  <si>
    <t>Vízkő- és rozsdaoldó</t>
  </si>
  <si>
    <t>Innofluid Acid-TX</t>
  </si>
  <si>
    <t>Fertőtlenítőszer</t>
  </si>
  <si>
    <t>Fertőtlenítő kéztisztítószer</t>
  </si>
  <si>
    <t>Ultra Sol</t>
  </si>
  <si>
    <t>Nemesacél ápolószer</t>
  </si>
  <si>
    <t>6x 400 - 600 ml</t>
  </si>
  <si>
    <t>Henkel Incidin Extra</t>
  </si>
  <si>
    <t>Henkel Chromol</t>
  </si>
  <si>
    <t>Háztartási hypo</t>
  </si>
  <si>
    <t>többféle</t>
  </si>
  <si>
    <t>Henkel Clorox</t>
  </si>
  <si>
    <t>Fertőtlenítő tisztító</t>
  </si>
  <si>
    <t>Háztartási sósav</t>
  </si>
  <si>
    <t>Trisó</t>
  </si>
  <si>
    <t>400 - 600 g</t>
  </si>
  <si>
    <t>doboz</t>
  </si>
  <si>
    <t>Klórmész</t>
  </si>
  <si>
    <t>kg</t>
  </si>
  <si>
    <t>0,4 - 0,6 kg</t>
  </si>
  <si>
    <t>Piszoár tabletta</t>
  </si>
  <si>
    <t>400 - 1000 g</t>
  </si>
  <si>
    <t>csomag</t>
  </si>
  <si>
    <t>Üveg- és ablaktisztító</t>
  </si>
  <si>
    <t>Henkel Clin</t>
  </si>
  <si>
    <t>Hideg zsíroldó</t>
  </si>
  <si>
    <t>Dalma Wonderclean</t>
  </si>
  <si>
    <t>Henkel Clinil</t>
  </si>
  <si>
    <t>Fertőtlenítő zsíroldó</t>
  </si>
  <si>
    <t>Force Citrus</t>
  </si>
  <si>
    <t>Mosogatópor</t>
  </si>
  <si>
    <t>Ultra</t>
  </si>
  <si>
    <t>Folyékony mosogatószer</t>
  </si>
  <si>
    <t>Big Power</t>
  </si>
  <si>
    <t>Fertőtlenítő tisztítószer</t>
  </si>
  <si>
    <t>Domestos</t>
  </si>
  <si>
    <t>Vízkőoldó tisztítószer</t>
  </si>
  <si>
    <t>Savas szanitertisztító</t>
  </si>
  <si>
    <t>Into Fresh</t>
  </si>
  <si>
    <t>Nagyhatású belső tisztítószer</t>
  </si>
  <si>
    <t>Ecolab Imi (volt Rilan)</t>
  </si>
  <si>
    <t>Padló alaptisztító</t>
  </si>
  <si>
    <t>Ecolab Bendurol Forte</t>
  </si>
  <si>
    <t>Padlóápoló</t>
  </si>
  <si>
    <t>Komfort</t>
  </si>
  <si>
    <t>Rágógumi eltávolító spray</t>
  </si>
  <si>
    <t>300 - 500 ml</t>
  </si>
  <si>
    <t>Tana Gum-ex</t>
  </si>
  <si>
    <t>Dr. Schnell Rapido</t>
  </si>
  <si>
    <t>Tisztítószer koncentrátum</t>
  </si>
  <si>
    <t>Tana Universal</t>
  </si>
  <si>
    <t>Ablaktisztító folyadék</t>
  </si>
  <si>
    <t>Klara A</t>
  </si>
  <si>
    <t>Lúgos fémtisztító</t>
  </si>
  <si>
    <t>23 - 28 kg</t>
  </si>
  <si>
    <t>Gardoclean S 5120</t>
  </si>
  <si>
    <t>Féktuskópor eltávolító</t>
  </si>
  <si>
    <t>Acid 12</t>
  </si>
  <si>
    <t>Alimínium felületkezelő folyadék</t>
  </si>
  <si>
    <t>23 - 28 liter</t>
  </si>
  <si>
    <t>Alumex</t>
  </si>
  <si>
    <t>Ipari zsíroldó por</t>
  </si>
  <si>
    <t>Chemipon LP 100</t>
  </si>
  <si>
    <t>Lúgos zsírtalanító por</t>
  </si>
  <si>
    <t>5 - 10 kg</t>
  </si>
  <si>
    <t>Dexclean S 705</t>
  </si>
  <si>
    <t>Elektro- és féktisztító</t>
  </si>
  <si>
    <t>Vantech E/B Cleaner</t>
  </si>
  <si>
    <t>Univerzális tisztítószer koncentrátum</t>
  </si>
  <si>
    <t>Nicro (Ricoclean) Uniclean</t>
  </si>
  <si>
    <t>Rovareltávolító tisztítószer</t>
  </si>
  <si>
    <t>Würth</t>
  </si>
  <si>
    <t>Zsírtalanító tisztító</t>
  </si>
  <si>
    <t>Safety Clean</t>
  </si>
  <si>
    <t>Motorlemosó folyadék</t>
  </si>
  <si>
    <t>150 - 170 kg</t>
  </si>
  <si>
    <t>MOL Ecoclean - S</t>
  </si>
  <si>
    <t>Olaj- és zsíroldó koncentrátum</t>
  </si>
  <si>
    <r>
      <t>K</t>
    </r>
    <r>
      <rPr>
        <sz val="11"/>
        <color theme="1"/>
        <rFont val="Calibri"/>
        <family val="2"/>
        <charset val="238"/>
      </rPr>
      <t>ärcher RM 31</t>
    </r>
  </si>
  <si>
    <t>Járműtisztító folyadék</t>
  </si>
  <si>
    <t>Würth BMF</t>
  </si>
  <si>
    <t>Habzásmentes tisztítószer koncentrácum</t>
  </si>
  <si>
    <t>Nicro (Ricoclean) NH+</t>
  </si>
  <si>
    <t>Motorblokk lemosó</t>
  </si>
  <si>
    <t>Brigéciol 2000</t>
  </si>
  <si>
    <t>Petróleumos motorlemosó</t>
  </si>
  <si>
    <t>Brigéciol D3</t>
  </si>
  <si>
    <t>Járműtisztító koncentrátum</t>
  </si>
  <si>
    <t>Fleetstar</t>
  </si>
  <si>
    <t>Bogároldó szélvédőmosó</t>
  </si>
  <si>
    <t>Beauty Car</t>
  </si>
  <si>
    <t>3. részajánlat     Kozmetikai termékek</t>
  </si>
  <si>
    <t>2. részajánlat     Ipari tisztítószerek</t>
  </si>
  <si>
    <t>1. sz. részajánlat     Háztartási tisztítószerek, vegyianyagok</t>
  </si>
  <si>
    <t>Graffiti eltávolító</t>
  </si>
  <si>
    <t>Nicro 994 Remover</t>
  </si>
  <si>
    <t>Pipereszappan</t>
  </si>
  <si>
    <t>120 - 130 g</t>
  </si>
  <si>
    <t>Kéztisztító paszta</t>
  </si>
  <si>
    <t>90 - 110 g</t>
  </si>
  <si>
    <t>Pr Clean R</t>
  </si>
  <si>
    <t>Testhintőpor</t>
  </si>
  <si>
    <t>Zeodry 84</t>
  </si>
  <si>
    <t>4. részajánlat     Vegyes anyagok</t>
  </si>
  <si>
    <t>Alkatrészmosó folyadék</t>
  </si>
  <si>
    <t>200 - 220 liter</t>
  </si>
  <si>
    <t>Biodegreaser 260</t>
  </si>
  <si>
    <t>Glicerin</t>
  </si>
  <si>
    <t>0,9 - 1,1 kg</t>
  </si>
  <si>
    <t>g</t>
  </si>
  <si>
    <t>glicerin</t>
  </si>
  <si>
    <t>Rovarirtó spray</t>
  </si>
  <si>
    <t>300 - 400 ml</t>
  </si>
  <si>
    <t>Chemotox</t>
  </si>
  <si>
    <t>Kenőszappan</t>
  </si>
  <si>
    <t>kenőszappan</t>
  </si>
  <si>
    <t>Olajlekötő granulátum</t>
  </si>
  <si>
    <t>40 - 60 liter</t>
  </si>
  <si>
    <t>Babahintőpor</t>
  </si>
  <si>
    <t>220 - 280 g</t>
  </si>
  <si>
    <t>Trompy</t>
  </si>
  <si>
    <t>Fertőtlenítő mosogatószer</t>
  </si>
  <si>
    <t>Well Done</t>
  </si>
  <si>
    <t>Téli szélvédőmosó koncentrátum</t>
  </si>
  <si>
    <t>Mexa</t>
  </si>
  <si>
    <t>Zsíroldó koromtalanító</t>
  </si>
  <si>
    <t>18 - 22 liter</t>
  </si>
  <si>
    <t>Innofluid ALK-G</t>
  </si>
  <si>
    <t>Folyékony szappan</t>
  </si>
  <si>
    <t>Diva</t>
  </si>
  <si>
    <t>Ferrolux</t>
  </si>
  <si>
    <t>Nyári szélvédőmosó folyadék</t>
  </si>
  <si>
    <t>1,8 - 2,2 liter</t>
  </si>
  <si>
    <t>JP Autó Green</t>
  </si>
  <si>
    <t>Mosópor fehér ruhákhoz</t>
  </si>
  <si>
    <t>350 - 500 g</t>
  </si>
  <si>
    <t>Tomi Kristály</t>
  </si>
  <si>
    <t>Tomi Kristály Color</t>
  </si>
  <si>
    <t>Biopon Takarékos</t>
  </si>
  <si>
    <t>WC illatosító gél</t>
  </si>
  <si>
    <t>90 - 110 ml</t>
  </si>
  <si>
    <t>BREF</t>
  </si>
  <si>
    <t>Ajax Floral Fiesta</t>
  </si>
  <si>
    <r>
      <t>Chemit</t>
    </r>
    <r>
      <rPr>
        <sz val="11"/>
        <color theme="1"/>
        <rFont val="Calibri"/>
        <family val="2"/>
        <charset val="238"/>
      </rPr>
      <t>ä</t>
    </r>
    <r>
      <rPr>
        <sz val="12.65"/>
        <color theme="1"/>
        <rFont val="Calibri"/>
        <family val="2"/>
        <charset val="238"/>
      </rPr>
      <t>t</t>
    </r>
  </si>
  <si>
    <t>Cif</t>
  </si>
  <si>
    <t>Súrolópor</t>
  </si>
  <si>
    <t>Vim</t>
  </si>
  <si>
    <t>Szőnyeg és kárpittisztító spray</t>
  </si>
  <si>
    <t>Well Done Carpet Cleaner</t>
  </si>
  <si>
    <t>Szélvédőmosó tabletta</t>
  </si>
  <si>
    <t>120 - 140 g</t>
  </si>
  <si>
    <t>NCH Screen Clean</t>
  </si>
  <si>
    <t>Flóraszept</t>
  </si>
  <si>
    <t>Lúgos ipari tisztítószer</t>
  </si>
  <si>
    <t>Remox P</t>
  </si>
  <si>
    <t>Plastic Cleaner</t>
  </si>
  <si>
    <t>Dalma Brill</t>
  </si>
  <si>
    <t>MILD Aloé Vera</t>
  </si>
  <si>
    <t>Tork Prémium</t>
  </si>
  <si>
    <t>Inno-sept</t>
  </si>
  <si>
    <t>Bőrregeneráló krém</t>
  </si>
  <si>
    <t>80 - 120 ml</t>
  </si>
  <si>
    <t>Pr Basis Pflege</t>
  </si>
  <si>
    <t>Inno Lilla-sept</t>
  </si>
  <si>
    <t>Műanyagurkolat tisztító</t>
  </si>
  <si>
    <t>Inter-univerzál</t>
  </si>
  <si>
    <t>600 - 800 ml</t>
  </si>
  <si>
    <t>Ajax</t>
  </si>
  <si>
    <t>Illatosító</t>
  </si>
  <si>
    <t>Sanefresh</t>
  </si>
  <si>
    <t>Focus</t>
  </si>
  <si>
    <t>15 - 25 liter</t>
  </si>
  <si>
    <t>Maxbrill</t>
  </si>
  <si>
    <t>Mosópor színes ruhákhoz</t>
  </si>
  <si>
    <t>Univerzális mosópor</t>
  </si>
  <si>
    <t>azonosító</t>
  </si>
  <si>
    <t>bevételezési mérték-egység
(tájékoztatás)</t>
  </si>
  <si>
    <t>átvételi mód</t>
  </si>
  <si>
    <t>kiszerelési csoport</t>
  </si>
  <si>
    <t>ml</t>
  </si>
  <si>
    <t>HT-01</t>
  </si>
  <si>
    <t>HT-02</t>
  </si>
  <si>
    <t>HT-03</t>
  </si>
  <si>
    <t>HT-04</t>
  </si>
  <si>
    <t>HT-05</t>
  </si>
  <si>
    <t>HT-06</t>
  </si>
  <si>
    <t>HT-07</t>
  </si>
  <si>
    <t>HT-08</t>
  </si>
  <si>
    <t>HT-09</t>
  </si>
  <si>
    <t>HT-10</t>
  </si>
  <si>
    <t>HT-11</t>
  </si>
  <si>
    <t>HT-12</t>
  </si>
  <si>
    <t>HT-13</t>
  </si>
  <si>
    <t>HT-14</t>
  </si>
  <si>
    <t>HT-15</t>
  </si>
  <si>
    <t>HT-16</t>
  </si>
  <si>
    <t>HT-17</t>
  </si>
  <si>
    <t>HT-18</t>
  </si>
  <si>
    <t>HT-19</t>
  </si>
  <si>
    <t>HT-20</t>
  </si>
  <si>
    <t>HT-21</t>
  </si>
  <si>
    <t>HT-22</t>
  </si>
  <si>
    <t>HT-23</t>
  </si>
  <si>
    <t>HT-24</t>
  </si>
  <si>
    <t>HT-25</t>
  </si>
  <si>
    <t>HT-26</t>
  </si>
  <si>
    <t>HT-27</t>
  </si>
  <si>
    <t>HT-28</t>
  </si>
  <si>
    <t>HT-29</t>
  </si>
  <si>
    <t>HT-30</t>
  </si>
  <si>
    <t>HT-31</t>
  </si>
  <si>
    <t>HT-32</t>
  </si>
  <si>
    <t>HT-33</t>
  </si>
  <si>
    <t>HT-34</t>
  </si>
  <si>
    <t>HT-35</t>
  </si>
  <si>
    <t>HT-36</t>
  </si>
  <si>
    <t>HT-37</t>
  </si>
  <si>
    <t>HT-38</t>
  </si>
  <si>
    <t>HT-39</t>
  </si>
  <si>
    <t>HT-40</t>
  </si>
  <si>
    <t>HT-41</t>
  </si>
  <si>
    <t>HT-42</t>
  </si>
  <si>
    <t>HT-43</t>
  </si>
  <si>
    <t>HT-44</t>
  </si>
  <si>
    <t>HT-45</t>
  </si>
  <si>
    <t>HT-46</t>
  </si>
  <si>
    <t>HT-47</t>
  </si>
  <si>
    <t>HT-48</t>
  </si>
  <si>
    <t>HT-49</t>
  </si>
  <si>
    <t>HT-50</t>
  </si>
  <si>
    <t>HT-51</t>
  </si>
  <si>
    <t>HT-52</t>
  </si>
  <si>
    <t>HT-53</t>
  </si>
  <si>
    <t>HT-54</t>
  </si>
  <si>
    <t>HT-55</t>
  </si>
  <si>
    <t>HT-56</t>
  </si>
  <si>
    <t>HT-57</t>
  </si>
  <si>
    <t>HT-58</t>
  </si>
  <si>
    <t>HT-59</t>
  </si>
  <si>
    <t>HT-60</t>
  </si>
  <si>
    <t>HT-61</t>
  </si>
  <si>
    <t>HT-62</t>
  </si>
  <si>
    <t>HT-63</t>
  </si>
  <si>
    <t>megajánlott kiszerelés</t>
  </si>
  <si>
    <t>mértékegységre vonatkoztatott egységár</t>
  </si>
  <si>
    <t>a megajánlott kiszerelésű termék ajánlati ára</t>
  </si>
  <si>
    <t>szállítási határidő</t>
  </si>
  <si>
    <t>50 - 70 kg</t>
  </si>
  <si>
    <t>K-01</t>
  </si>
  <si>
    <t>K-02</t>
  </si>
  <si>
    <t>K-03</t>
  </si>
  <si>
    <t>K-04</t>
  </si>
  <si>
    <t>K-05</t>
  </si>
  <si>
    <t>K-06</t>
  </si>
  <si>
    <t>K-07</t>
  </si>
  <si>
    <t>K-08</t>
  </si>
  <si>
    <t>K-09</t>
  </si>
  <si>
    <t>K-10</t>
  </si>
  <si>
    <t>K-11</t>
  </si>
  <si>
    <t>V-01</t>
  </si>
  <si>
    <t>V-02</t>
  </si>
  <si>
    <t>V-03</t>
  </si>
  <si>
    <t>V-04</t>
  </si>
  <si>
    <t>V-05</t>
  </si>
  <si>
    <t>900 - 1100 g</t>
  </si>
  <si>
    <t>IP-01</t>
  </si>
  <si>
    <t>IP-02</t>
  </si>
  <si>
    <t>IP-03</t>
  </si>
  <si>
    <t>IP-04</t>
  </si>
  <si>
    <t>IP-05</t>
  </si>
  <si>
    <t>IP-06</t>
  </si>
  <si>
    <t>IP-07</t>
  </si>
  <si>
    <t>IP-08</t>
  </si>
  <si>
    <t>IP-09</t>
  </si>
  <si>
    <t>IP-10</t>
  </si>
  <si>
    <t>IP-11</t>
  </si>
  <si>
    <t>IP-12</t>
  </si>
  <si>
    <t>IP-13</t>
  </si>
  <si>
    <t>IP-14</t>
  </si>
  <si>
    <t>IP-15</t>
  </si>
  <si>
    <t>IP-16</t>
  </si>
  <si>
    <t>IP-17</t>
  </si>
  <si>
    <t>IP-18</t>
  </si>
  <si>
    <t>IP-19</t>
  </si>
  <si>
    <t>IP-20</t>
  </si>
  <si>
    <t>IP-21</t>
  </si>
  <si>
    <t>számított nettó érték</t>
  </si>
  <si>
    <t>terméklap és biztonsági adatlap</t>
  </si>
  <si>
    <t>Tekintettel arra, hogy a rendelkezésre bocsátott táblázat az eljárás tárgyának műszaki leírására vonatkozó információkat tartalmaz, annak tartalmán Ajánlattevő nem változtathat.</t>
  </si>
  <si>
    <t>A képletek, függvények változtatása nélkül, minden értéket két tizedes jegyig szükséges számolni.</t>
  </si>
  <si>
    <t>A felolvasólapon a nettó ajánlati összértéket kell feltüntetni.</t>
  </si>
  <si>
    <t>Ajánlattevő valamennyi sárgával jelölt mezőt köteles kitölteni.</t>
  </si>
  <si>
    <t>A szállítási határidőt a szerződéstervezetben foglaltakra figyelemmel szükséges megadni azzal, hogy a megadott szállítási határidő nem értékelési szempont.</t>
  </si>
  <si>
    <t>Kelt:</t>
  </si>
  <si>
    <t>……………………………..</t>
  </si>
  <si>
    <t>cégszerű aláírás</t>
  </si>
  <si>
    <t>…………………………</t>
  </si>
  <si>
    <t>……………………………</t>
  </si>
  <si>
    <t>………………………….</t>
  </si>
  <si>
    <t>nettó ajánlati összérték: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</si>
</sst>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F_t_-;\-* #,##0\ _F_t_-;_-* &quot;-&quot;\ _F_t_-;_-@_-"/>
    <numFmt numFmtId="43" formatCode="_-* #,##0.00\ _F_t_-;\-* #,##0.00\ _F_t_-;_-* &quot;-&quot;??\ _F_t_-;_-@_-"/>
    <numFmt numFmtId="164" formatCode="0_ ;\-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.65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41" fontId="0" fillId="0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43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3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85"/>
  <sheetViews>
    <sheetView topLeftCell="A4" zoomScale="85" zoomScaleNormal="85" workbookViewId="0">
      <selection activeCell="O6" sqref="O6:O68"/>
    </sheetView>
  </sheetViews>
  <sheetFormatPr defaultRowHeight="15" x14ac:dyDescent="0.25"/>
  <cols>
    <col min="1" max="1" width="7.7109375" style="1" customWidth="1"/>
    <col min="2" max="2" width="9" style="1" customWidth="1"/>
    <col min="3" max="3" width="25" style="2" customWidth="1"/>
    <col min="4" max="4" width="13" style="2" customWidth="1"/>
    <col min="5" max="5" width="17.28515625" style="2" customWidth="1"/>
    <col min="6" max="6" width="16.140625" style="2" customWidth="1"/>
    <col min="7" max="7" width="13.42578125" style="1" customWidth="1"/>
    <col min="8" max="8" width="15.7109375" style="1" customWidth="1"/>
    <col min="9" max="9" width="7.85546875" style="1" customWidth="1"/>
    <col min="10" max="11" width="12" style="1" customWidth="1"/>
    <col min="12" max="12" width="17.42578125" style="1" customWidth="1"/>
    <col min="13" max="13" width="19.7109375" style="20" customWidth="1"/>
    <col min="14" max="14" width="9.7109375" customWidth="1"/>
    <col min="15" max="15" width="18.42578125" customWidth="1"/>
  </cols>
  <sheetData>
    <row r="3" spans="1:15" x14ac:dyDescent="0.25">
      <c r="C3" s="49" t="s">
        <v>125</v>
      </c>
      <c r="D3" s="49"/>
      <c r="E3" s="49"/>
      <c r="F3" s="49"/>
      <c r="G3" s="12"/>
      <c r="H3" s="12"/>
      <c r="I3" s="12"/>
      <c r="J3" s="12"/>
      <c r="K3" s="12"/>
      <c r="L3" s="12"/>
      <c r="M3" s="28"/>
    </row>
    <row r="5" spans="1:15" s="16" customFormat="1" ht="75" x14ac:dyDescent="0.25">
      <c r="A5" s="14" t="s">
        <v>0</v>
      </c>
      <c r="B5" s="14" t="s">
        <v>207</v>
      </c>
      <c r="C5" s="15" t="s">
        <v>1</v>
      </c>
      <c r="D5" s="15" t="s">
        <v>208</v>
      </c>
      <c r="E5" s="15" t="s">
        <v>209</v>
      </c>
      <c r="F5" s="15" t="s">
        <v>7</v>
      </c>
      <c r="G5" s="15" t="s">
        <v>210</v>
      </c>
      <c r="H5" s="15" t="s">
        <v>2</v>
      </c>
      <c r="I5" s="15" t="s">
        <v>3</v>
      </c>
      <c r="J5" s="15" t="s">
        <v>275</v>
      </c>
      <c r="K5" s="15" t="s">
        <v>277</v>
      </c>
      <c r="L5" s="15" t="s">
        <v>276</v>
      </c>
      <c r="M5" s="15" t="s">
        <v>318</v>
      </c>
      <c r="N5" s="15" t="s">
        <v>278</v>
      </c>
      <c r="O5" s="15" t="s">
        <v>8</v>
      </c>
    </row>
    <row r="6" spans="1:15" s="10" customFormat="1" ht="45" customHeight="1" x14ac:dyDescent="0.25">
      <c r="A6" s="8">
        <v>1</v>
      </c>
      <c r="B6" s="8" t="s">
        <v>212</v>
      </c>
      <c r="C6" s="9" t="s">
        <v>196</v>
      </c>
      <c r="D6" s="9" t="s">
        <v>6</v>
      </c>
      <c r="E6" s="17" t="s">
        <v>319</v>
      </c>
      <c r="F6" s="9" t="s">
        <v>187</v>
      </c>
      <c r="G6" s="9" t="s">
        <v>5</v>
      </c>
      <c r="H6" s="11">
        <v>12500</v>
      </c>
      <c r="I6" s="9" t="s">
        <v>211</v>
      </c>
      <c r="J6" s="45"/>
      <c r="K6" s="45"/>
      <c r="L6" s="47" t="e">
        <f>K6/J6</f>
        <v>#DIV/0!</v>
      </c>
      <c r="M6" s="47" t="e">
        <f>H6*L6</f>
        <v>#DIV/0!</v>
      </c>
      <c r="N6" s="48"/>
      <c r="O6" s="35"/>
    </row>
    <row r="7" spans="1:15" ht="45" customHeight="1" x14ac:dyDescent="0.25">
      <c r="A7" s="5">
        <v>2</v>
      </c>
      <c r="B7" s="5" t="s">
        <v>213</v>
      </c>
      <c r="C7" s="6" t="s">
        <v>35</v>
      </c>
      <c r="D7" s="6" t="s">
        <v>6</v>
      </c>
      <c r="E7" s="17" t="s">
        <v>319</v>
      </c>
      <c r="F7" s="6" t="s">
        <v>36</v>
      </c>
      <c r="G7" s="6" t="s">
        <v>9</v>
      </c>
      <c r="H7" s="7">
        <v>346500</v>
      </c>
      <c r="I7" s="6" t="s">
        <v>211</v>
      </c>
      <c r="J7" s="46"/>
      <c r="K7" s="46"/>
      <c r="L7" s="47" t="e">
        <f>K7/J7</f>
        <v>#DIV/0!</v>
      </c>
      <c r="M7" s="47" t="e">
        <f t="shared" ref="M7:M68" si="0">H7*L7</f>
        <v>#DIV/0!</v>
      </c>
      <c r="N7" s="48"/>
      <c r="O7" s="35"/>
    </row>
    <row r="8" spans="1:15" ht="45" customHeight="1" x14ac:dyDescent="0.25">
      <c r="A8" s="5">
        <v>3</v>
      </c>
      <c r="B8" s="8" t="s">
        <v>214</v>
      </c>
      <c r="C8" s="6" t="s">
        <v>35</v>
      </c>
      <c r="D8" s="6" t="s">
        <v>6</v>
      </c>
      <c r="E8" s="17" t="s">
        <v>319</v>
      </c>
      <c r="F8" s="6" t="s">
        <v>36</v>
      </c>
      <c r="G8" s="5" t="s">
        <v>28</v>
      </c>
      <c r="H8" s="7">
        <v>9710</v>
      </c>
      <c r="I8" s="5" t="s">
        <v>19</v>
      </c>
      <c r="J8" s="41"/>
      <c r="K8" s="41"/>
      <c r="L8" s="47" t="e">
        <f t="shared" ref="L8:L68" si="1">K8/J8</f>
        <v>#DIV/0!</v>
      </c>
      <c r="M8" s="47" t="e">
        <f t="shared" si="0"/>
        <v>#DIV/0!</v>
      </c>
      <c r="N8" s="48"/>
      <c r="O8" s="36"/>
    </row>
    <row r="9" spans="1:15" ht="45" customHeight="1" x14ac:dyDescent="0.25">
      <c r="A9" s="5">
        <v>4</v>
      </c>
      <c r="B9" s="5" t="s">
        <v>215</v>
      </c>
      <c r="C9" s="6" t="s">
        <v>4</v>
      </c>
      <c r="D9" s="7" t="s">
        <v>6</v>
      </c>
      <c r="E9" s="17" t="s">
        <v>319</v>
      </c>
      <c r="F9" s="6" t="s">
        <v>176</v>
      </c>
      <c r="G9" s="5" t="s">
        <v>5</v>
      </c>
      <c r="H9" s="7">
        <v>491250</v>
      </c>
      <c r="I9" s="5" t="s">
        <v>211</v>
      </c>
      <c r="J9" s="45"/>
      <c r="K9" s="41"/>
      <c r="L9" s="47" t="e">
        <f t="shared" si="1"/>
        <v>#DIV/0!</v>
      </c>
      <c r="M9" s="47" t="e">
        <f t="shared" si="0"/>
        <v>#DIV/0!</v>
      </c>
      <c r="N9" s="48"/>
      <c r="O9" s="36"/>
    </row>
    <row r="10" spans="1:15" ht="45" customHeight="1" x14ac:dyDescent="0.25">
      <c r="A10" s="5">
        <v>5</v>
      </c>
      <c r="B10" s="8" t="s">
        <v>216</v>
      </c>
      <c r="C10" s="6" t="s">
        <v>4</v>
      </c>
      <c r="D10" s="7" t="s">
        <v>6</v>
      </c>
      <c r="E10" s="17" t="s">
        <v>319</v>
      </c>
      <c r="F10" s="6" t="s">
        <v>176</v>
      </c>
      <c r="G10" s="5" t="s">
        <v>9</v>
      </c>
      <c r="H10" s="7">
        <v>815500</v>
      </c>
      <c r="I10" s="5" t="s">
        <v>211</v>
      </c>
      <c r="J10" s="46"/>
      <c r="K10" s="41"/>
      <c r="L10" s="47" t="e">
        <f t="shared" si="1"/>
        <v>#DIV/0!</v>
      </c>
      <c r="M10" s="47" t="e">
        <f t="shared" si="0"/>
        <v>#DIV/0!</v>
      </c>
      <c r="N10" s="48"/>
      <c r="O10" s="36"/>
    </row>
    <row r="11" spans="1:15" ht="45" customHeight="1" x14ac:dyDescent="0.25">
      <c r="A11" s="8">
        <v>6</v>
      </c>
      <c r="B11" s="5" t="s">
        <v>217</v>
      </c>
      <c r="C11" s="6" t="s">
        <v>177</v>
      </c>
      <c r="D11" s="7" t="s">
        <v>6</v>
      </c>
      <c r="E11" s="17" t="s">
        <v>319</v>
      </c>
      <c r="F11" s="6" t="s">
        <v>178</v>
      </c>
      <c r="G11" s="5" t="s">
        <v>47</v>
      </c>
      <c r="H11" s="7">
        <v>762500</v>
      </c>
      <c r="I11" s="5" t="s">
        <v>141</v>
      </c>
      <c r="J11" s="41"/>
      <c r="K11" s="41"/>
      <c r="L11" s="47" t="e">
        <f t="shared" si="1"/>
        <v>#DIV/0!</v>
      </c>
      <c r="M11" s="47" t="e">
        <f t="shared" si="0"/>
        <v>#DIV/0!</v>
      </c>
      <c r="N11" s="48"/>
      <c r="O11" s="36"/>
    </row>
    <row r="12" spans="1:15" ht="45" customHeight="1" x14ac:dyDescent="0.25">
      <c r="A12" s="5">
        <v>7</v>
      </c>
      <c r="B12" s="8" t="s">
        <v>218</v>
      </c>
      <c r="C12" s="6" t="s">
        <v>10</v>
      </c>
      <c r="D12" s="7" t="s">
        <v>6</v>
      </c>
      <c r="E12" s="17" t="s">
        <v>319</v>
      </c>
      <c r="F12" s="6" t="s">
        <v>12</v>
      </c>
      <c r="G12" s="5" t="s">
        <v>11</v>
      </c>
      <c r="H12" s="7">
        <v>15</v>
      </c>
      <c r="I12" s="5" t="s">
        <v>19</v>
      </c>
      <c r="J12" s="45"/>
      <c r="K12" s="41"/>
      <c r="L12" s="47" t="e">
        <f t="shared" si="1"/>
        <v>#DIV/0!</v>
      </c>
      <c r="M12" s="47" t="e">
        <f t="shared" si="0"/>
        <v>#DIV/0!</v>
      </c>
      <c r="N12" s="48"/>
      <c r="O12" s="36"/>
    </row>
    <row r="13" spans="1:15" ht="45" customHeight="1" x14ac:dyDescent="0.25">
      <c r="A13" s="5">
        <v>8</v>
      </c>
      <c r="B13" s="5" t="s">
        <v>219</v>
      </c>
      <c r="C13" s="6" t="s">
        <v>163</v>
      </c>
      <c r="D13" s="7" t="s">
        <v>19</v>
      </c>
      <c r="E13" s="17" t="s">
        <v>319</v>
      </c>
      <c r="F13" s="6" t="s">
        <v>165</v>
      </c>
      <c r="G13" s="5" t="s">
        <v>164</v>
      </c>
      <c r="H13" s="7">
        <v>886</v>
      </c>
      <c r="I13" s="5" t="s">
        <v>19</v>
      </c>
      <c r="J13" s="46"/>
      <c r="K13" s="41"/>
      <c r="L13" s="47" t="e">
        <f t="shared" si="1"/>
        <v>#DIV/0!</v>
      </c>
      <c r="M13" s="47" t="e">
        <f t="shared" si="0"/>
        <v>#DIV/0!</v>
      </c>
      <c r="N13" s="48"/>
      <c r="O13" s="36"/>
    </row>
    <row r="14" spans="1:15" ht="45" customHeight="1" x14ac:dyDescent="0.25">
      <c r="A14" s="5">
        <v>9</v>
      </c>
      <c r="B14" s="8" t="s">
        <v>220</v>
      </c>
      <c r="C14" s="6" t="s">
        <v>155</v>
      </c>
      <c r="D14" s="7" t="s">
        <v>6</v>
      </c>
      <c r="E14" s="17" t="s">
        <v>319</v>
      </c>
      <c r="F14" s="6" t="s">
        <v>156</v>
      </c>
      <c r="G14" s="5" t="s">
        <v>11</v>
      </c>
      <c r="H14" s="7">
        <v>388</v>
      </c>
      <c r="I14" s="5" t="s">
        <v>19</v>
      </c>
      <c r="J14" s="41"/>
      <c r="K14" s="41"/>
      <c r="L14" s="47" t="e">
        <f t="shared" si="1"/>
        <v>#DIV/0!</v>
      </c>
      <c r="M14" s="47" t="e">
        <f t="shared" si="0"/>
        <v>#DIV/0!</v>
      </c>
      <c r="N14" s="48"/>
      <c r="O14" s="36"/>
    </row>
    <row r="15" spans="1:15" ht="45" customHeight="1" x14ac:dyDescent="0.25">
      <c r="A15" s="5">
        <v>10</v>
      </c>
      <c r="B15" s="5" t="s">
        <v>221</v>
      </c>
      <c r="C15" s="6" t="s">
        <v>181</v>
      </c>
      <c r="D15" s="7" t="s">
        <v>6</v>
      </c>
      <c r="E15" s="17" t="s">
        <v>319</v>
      </c>
      <c r="F15" s="6" t="s">
        <v>183</v>
      </c>
      <c r="G15" s="5" t="s">
        <v>182</v>
      </c>
      <c r="H15" s="7">
        <v>260</v>
      </c>
      <c r="I15" s="5" t="s">
        <v>141</v>
      </c>
      <c r="J15" s="45"/>
      <c r="K15" s="41"/>
      <c r="L15" s="47" t="e">
        <f t="shared" si="1"/>
        <v>#DIV/0!</v>
      </c>
      <c r="M15" s="47" t="e">
        <f t="shared" si="0"/>
        <v>#DIV/0!</v>
      </c>
      <c r="N15" s="48"/>
      <c r="O15" s="36"/>
    </row>
    <row r="16" spans="1:15" ht="45" customHeight="1" x14ac:dyDescent="0.25">
      <c r="A16" s="8">
        <v>11</v>
      </c>
      <c r="B16" s="8" t="s">
        <v>222</v>
      </c>
      <c r="C16" s="6" t="s">
        <v>166</v>
      </c>
      <c r="D16" s="7" t="s">
        <v>50</v>
      </c>
      <c r="E16" s="17" t="s">
        <v>319</v>
      </c>
      <c r="F16" s="6" t="s">
        <v>168</v>
      </c>
      <c r="G16" s="5" t="s">
        <v>167</v>
      </c>
      <c r="H16" s="7">
        <v>465000</v>
      </c>
      <c r="I16" s="5" t="s">
        <v>141</v>
      </c>
      <c r="J16" s="46"/>
      <c r="K16" s="41"/>
      <c r="L16" s="47" t="e">
        <f t="shared" si="1"/>
        <v>#DIV/0!</v>
      </c>
      <c r="M16" s="47" t="e">
        <f t="shared" si="0"/>
        <v>#DIV/0!</v>
      </c>
      <c r="N16" s="48"/>
      <c r="O16" s="36"/>
    </row>
    <row r="17" spans="1:15" ht="45" customHeight="1" x14ac:dyDescent="0.25">
      <c r="A17" s="5">
        <v>12</v>
      </c>
      <c r="B17" s="5" t="s">
        <v>223</v>
      </c>
      <c r="C17" s="6" t="s">
        <v>205</v>
      </c>
      <c r="D17" s="7" t="s">
        <v>50</v>
      </c>
      <c r="E17" s="17" t="s">
        <v>319</v>
      </c>
      <c r="F17" s="6" t="s">
        <v>169</v>
      </c>
      <c r="G17" s="5" t="s">
        <v>167</v>
      </c>
      <c r="H17" s="7">
        <v>297000</v>
      </c>
      <c r="I17" s="5" t="s">
        <v>141</v>
      </c>
      <c r="J17" s="41"/>
      <c r="K17" s="41"/>
      <c r="L17" s="47" t="e">
        <f t="shared" si="1"/>
        <v>#DIV/0!</v>
      </c>
      <c r="M17" s="47" t="e">
        <f t="shared" si="0"/>
        <v>#DIV/0!</v>
      </c>
      <c r="N17" s="48"/>
      <c r="O17" s="36"/>
    </row>
    <row r="18" spans="1:15" ht="45" customHeight="1" x14ac:dyDescent="0.25">
      <c r="A18" s="5">
        <v>13</v>
      </c>
      <c r="B18" s="8" t="s">
        <v>224</v>
      </c>
      <c r="C18" s="6" t="s">
        <v>206</v>
      </c>
      <c r="D18" s="7" t="s">
        <v>6</v>
      </c>
      <c r="E18" s="17" t="s">
        <v>319</v>
      </c>
      <c r="F18" s="6" t="s">
        <v>170</v>
      </c>
      <c r="G18" s="5" t="s">
        <v>167</v>
      </c>
      <c r="H18" s="7">
        <f>400*1262</f>
        <v>504800</v>
      </c>
      <c r="I18" s="5" t="s">
        <v>141</v>
      </c>
      <c r="J18" s="45"/>
      <c r="K18" s="41"/>
      <c r="L18" s="47" t="e">
        <f t="shared" si="1"/>
        <v>#DIV/0!</v>
      </c>
      <c r="M18" s="47" t="e">
        <f t="shared" si="0"/>
        <v>#DIV/0!</v>
      </c>
      <c r="N18" s="48"/>
      <c r="O18" s="36"/>
    </row>
    <row r="19" spans="1:15" ht="45" customHeight="1" x14ac:dyDescent="0.25">
      <c r="A19" s="5">
        <v>14</v>
      </c>
      <c r="B19" s="5" t="s">
        <v>225</v>
      </c>
      <c r="C19" s="6" t="s">
        <v>13</v>
      </c>
      <c r="D19" s="7" t="s">
        <v>6</v>
      </c>
      <c r="E19" s="17" t="s">
        <v>319</v>
      </c>
      <c r="F19" s="6" t="s">
        <v>175</v>
      </c>
      <c r="G19" s="5" t="s">
        <v>11</v>
      </c>
      <c r="H19" s="7">
        <v>3</v>
      </c>
      <c r="I19" s="5" t="s">
        <v>19</v>
      </c>
      <c r="J19" s="46"/>
      <c r="K19" s="41"/>
      <c r="L19" s="47" t="e">
        <f t="shared" si="1"/>
        <v>#DIV/0!</v>
      </c>
      <c r="M19" s="47" t="e">
        <f t="shared" si="0"/>
        <v>#DIV/0!</v>
      </c>
      <c r="N19" s="48"/>
      <c r="O19" s="36"/>
    </row>
    <row r="20" spans="1:15" ht="45" customHeight="1" x14ac:dyDescent="0.25">
      <c r="A20" s="5">
        <v>15</v>
      </c>
      <c r="B20" s="8" t="s">
        <v>226</v>
      </c>
      <c r="C20" s="6" t="s">
        <v>13</v>
      </c>
      <c r="D20" s="7" t="s">
        <v>6</v>
      </c>
      <c r="E20" s="17" t="s">
        <v>319</v>
      </c>
      <c r="F20" s="6" t="s">
        <v>15</v>
      </c>
      <c r="G20" s="5" t="s">
        <v>14</v>
      </c>
      <c r="H20" s="7">
        <f>33*750</f>
        <v>24750</v>
      </c>
      <c r="I20" s="5" t="s">
        <v>211</v>
      </c>
      <c r="J20" s="41"/>
      <c r="K20" s="41"/>
      <c r="L20" s="47" t="e">
        <f t="shared" si="1"/>
        <v>#DIV/0!</v>
      </c>
      <c r="M20" s="47" t="e">
        <f t="shared" si="0"/>
        <v>#DIV/0!</v>
      </c>
      <c r="N20" s="48"/>
      <c r="O20" s="36"/>
    </row>
    <row r="21" spans="1:15" ht="45" customHeight="1" x14ac:dyDescent="0.25">
      <c r="A21" s="8">
        <v>16</v>
      </c>
      <c r="B21" s="5" t="s">
        <v>227</v>
      </c>
      <c r="C21" s="6" t="s">
        <v>13</v>
      </c>
      <c r="D21" s="7" t="s">
        <v>6</v>
      </c>
      <c r="E21" s="17" t="s">
        <v>319</v>
      </c>
      <c r="F21" s="6" t="s">
        <v>15</v>
      </c>
      <c r="G21" s="5" t="s">
        <v>9</v>
      </c>
      <c r="H21" s="7">
        <f>500*1071</f>
        <v>535500</v>
      </c>
      <c r="I21" s="5" t="s">
        <v>211</v>
      </c>
      <c r="J21" s="45"/>
      <c r="K21" s="41"/>
      <c r="L21" s="47" t="e">
        <f t="shared" si="1"/>
        <v>#DIV/0!</v>
      </c>
      <c r="M21" s="47" t="e">
        <f t="shared" si="0"/>
        <v>#DIV/0!</v>
      </c>
      <c r="N21" s="48"/>
      <c r="O21" s="36"/>
    </row>
    <row r="22" spans="1:15" ht="45" customHeight="1" x14ac:dyDescent="0.25">
      <c r="A22" s="5">
        <v>17</v>
      </c>
      <c r="B22" s="8" t="s">
        <v>228</v>
      </c>
      <c r="C22" s="6" t="s">
        <v>16</v>
      </c>
      <c r="D22" s="7" t="s">
        <v>6</v>
      </c>
      <c r="E22" s="17" t="s">
        <v>319</v>
      </c>
      <c r="F22" s="6" t="s">
        <v>17</v>
      </c>
      <c r="G22" s="5" t="s">
        <v>5</v>
      </c>
      <c r="H22" s="7">
        <f>1200*250</f>
        <v>300000</v>
      </c>
      <c r="I22" s="5" t="s">
        <v>211</v>
      </c>
      <c r="J22" s="46"/>
      <c r="K22" s="41"/>
      <c r="L22" s="47" t="e">
        <f t="shared" si="1"/>
        <v>#DIV/0!</v>
      </c>
      <c r="M22" s="47" t="e">
        <f t="shared" si="0"/>
        <v>#DIV/0!</v>
      </c>
      <c r="N22" s="48"/>
      <c r="O22" s="36"/>
    </row>
    <row r="23" spans="1:15" ht="45" customHeight="1" x14ac:dyDescent="0.25">
      <c r="A23" s="5">
        <v>18</v>
      </c>
      <c r="B23" s="5" t="s">
        <v>229</v>
      </c>
      <c r="C23" s="6" t="s">
        <v>171</v>
      </c>
      <c r="D23" s="7" t="s">
        <v>6</v>
      </c>
      <c r="E23" s="17" t="s">
        <v>319</v>
      </c>
      <c r="F23" s="6" t="s">
        <v>173</v>
      </c>
      <c r="G23" s="5" t="s">
        <v>172</v>
      </c>
      <c r="H23" s="7">
        <v>123300</v>
      </c>
      <c r="I23" s="5" t="s">
        <v>211</v>
      </c>
      <c r="J23" s="41"/>
      <c r="K23" s="41"/>
      <c r="L23" s="47" t="e">
        <f t="shared" si="1"/>
        <v>#DIV/0!</v>
      </c>
      <c r="M23" s="47" t="e">
        <f t="shared" si="0"/>
        <v>#DIV/0!</v>
      </c>
      <c r="N23" s="48"/>
      <c r="O23" s="36"/>
    </row>
    <row r="24" spans="1:15" ht="45" customHeight="1" x14ac:dyDescent="0.25">
      <c r="A24" s="5">
        <v>19</v>
      </c>
      <c r="B24" s="8" t="s">
        <v>230</v>
      </c>
      <c r="C24" s="6" t="s">
        <v>18</v>
      </c>
      <c r="D24" s="7" t="s">
        <v>19</v>
      </c>
      <c r="E24" s="17" t="s">
        <v>319</v>
      </c>
      <c r="F24" s="6" t="s">
        <v>20</v>
      </c>
      <c r="G24" s="5" t="s">
        <v>11</v>
      </c>
      <c r="H24" s="7">
        <v>659</v>
      </c>
      <c r="I24" s="5" t="s">
        <v>19</v>
      </c>
      <c r="J24" s="45"/>
      <c r="K24" s="41"/>
      <c r="L24" s="47" t="e">
        <f t="shared" si="1"/>
        <v>#DIV/0!</v>
      </c>
      <c r="M24" s="47" t="e">
        <f t="shared" si="0"/>
        <v>#DIV/0!</v>
      </c>
      <c r="N24" s="48"/>
      <c r="O24" s="36"/>
    </row>
    <row r="25" spans="1:15" ht="45" customHeight="1" x14ac:dyDescent="0.25">
      <c r="A25" s="5">
        <v>20</v>
      </c>
      <c r="B25" s="5" t="s">
        <v>231</v>
      </c>
      <c r="C25" s="6" t="s">
        <v>10</v>
      </c>
      <c r="D25" s="7" t="s">
        <v>6</v>
      </c>
      <c r="E25" s="17" t="s">
        <v>319</v>
      </c>
      <c r="F25" s="6" t="s">
        <v>174</v>
      </c>
      <c r="G25" s="5" t="s">
        <v>11</v>
      </c>
      <c r="H25" s="7">
        <v>314</v>
      </c>
      <c r="I25" s="5" t="s">
        <v>19</v>
      </c>
      <c r="J25" s="46"/>
      <c r="K25" s="41"/>
      <c r="L25" s="47" t="e">
        <f t="shared" si="1"/>
        <v>#DIV/0!</v>
      </c>
      <c r="M25" s="47" t="e">
        <f t="shared" si="0"/>
        <v>#DIV/0!</v>
      </c>
      <c r="N25" s="48"/>
      <c r="O25" s="36"/>
    </row>
    <row r="26" spans="1:15" ht="45" customHeight="1" x14ac:dyDescent="0.25">
      <c r="A26" s="8">
        <v>21</v>
      </c>
      <c r="B26" s="8" t="s">
        <v>232</v>
      </c>
      <c r="C26" s="6" t="s">
        <v>21</v>
      </c>
      <c r="D26" s="7" t="s">
        <v>6</v>
      </c>
      <c r="E26" s="17" t="s">
        <v>319</v>
      </c>
      <c r="F26" s="6" t="s">
        <v>22</v>
      </c>
      <c r="G26" s="5" t="s">
        <v>5</v>
      </c>
      <c r="H26" s="7">
        <f>735*250</f>
        <v>183750</v>
      </c>
      <c r="I26" s="5" t="s">
        <v>211</v>
      </c>
      <c r="J26" s="41"/>
      <c r="K26" s="41"/>
      <c r="L26" s="47" t="e">
        <f t="shared" si="1"/>
        <v>#DIV/0!</v>
      </c>
      <c r="M26" s="47" t="e">
        <f t="shared" si="0"/>
        <v>#DIV/0!</v>
      </c>
      <c r="N26" s="48"/>
      <c r="O26" s="36"/>
    </row>
    <row r="27" spans="1:15" ht="45" customHeight="1" x14ac:dyDescent="0.25">
      <c r="A27" s="5">
        <v>22</v>
      </c>
      <c r="B27" s="5" t="s">
        <v>233</v>
      </c>
      <c r="C27" s="6" t="s">
        <v>23</v>
      </c>
      <c r="D27" s="7" t="s">
        <v>19</v>
      </c>
      <c r="E27" s="17" t="s">
        <v>319</v>
      </c>
      <c r="F27" s="6" t="s">
        <v>25</v>
      </c>
      <c r="G27" s="5" t="s">
        <v>24</v>
      </c>
      <c r="H27" s="7">
        <v>20</v>
      </c>
      <c r="I27" s="5" t="s">
        <v>19</v>
      </c>
      <c r="J27" s="45"/>
      <c r="K27" s="41"/>
      <c r="L27" s="47" t="e">
        <f t="shared" si="1"/>
        <v>#DIV/0!</v>
      </c>
      <c r="M27" s="47" t="e">
        <f t="shared" si="0"/>
        <v>#DIV/0!</v>
      </c>
      <c r="N27" s="48"/>
      <c r="O27" s="36"/>
    </row>
    <row r="28" spans="1:15" ht="45" customHeight="1" x14ac:dyDescent="0.25">
      <c r="A28" s="5">
        <v>23</v>
      </c>
      <c r="B28" s="8" t="s">
        <v>234</v>
      </c>
      <c r="C28" s="6" t="s">
        <v>200</v>
      </c>
      <c r="D28" s="7" t="s">
        <v>6</v>
      </c>
      <c r="E28" s="17" t="s">
        <v>319</v>
      </c>
      <c r="F28" s="6" t="s">
        <v>201</v>
      </c>
      <c r="G28" s="5" t="s">
        <v>11</v>
      </c>
      <c r="H28" s="7">
        <v>30</v>
      </c>
      <c r="I28" s="5" t="s">
        <v>19</v>
      </c>
      <c r="J28" s="46"/>
      <c r="K28" s="41"/>
      <c r="L28" s="47" t="e">
        <f t="shared" si="1"/>
        <v>#DIV/0!</v>
      </c>
      <c r="M28" s="47" t="e">
        <f t="shared" si="0"/>
        <v>#DIV/0!</v>
      </c>
      <c r="N28" s="48"/>
      <c r="O28" s="36"/>
    </row>
    <row r="29" spans="1:15" ht="45" customHeight="1" x14ac:dyDescent="0.25">
      <c r="A29" s="5">
        <v>24</v>
      </c>
      <c r="B29" s="5" t="s">
        <v>235</v>
      </c>
      <c r="C29" s="6" t="s">
        <v>10</v>
      </c>
      <c r="D29" s="7" t="s">
        <v>19</v>
      </c>
      <c r="E29" s="17" t="s">
        <v>319</v>
      </c>
      <c r="F29" s="6" t="s">
        <v>26</v>
      </c>
      <c r="G29" s="5" t="s">
        <v>24</v>
      </c>
      <c r="H29" s="7">
        <v>30</v>
      </c>
      <c r="I29" s="5" t="s">
        <v>19</v>
      </c>
      <c r="J29" s="41"/>
      <c r="K29" s="41"/>
      <c r="L29" s="47" t="e">
        <f t="shared" si="1"/>
        <v>#DIV/0!</v>
      </c>
      <c r="M29" s="47" t="e">
        <f t="shared" si="0"/>
        <v>#DIV/0!</v>
      </c>
      <c r="N29" s="48"/>
      <c r="O29" s="36"/>
    </row>
    <row r="30" spans="1:15" ht="45" customHeight="1" x14ac:dyDescent="0.25">
      <c r="A30" s="5">
        <v>25</v>
      </c>
      <c r="B30" s="8" t="s">
        <v>236</v>
      </c>
      <c r="C30" s="6" t="s">
        <v>179</v>
      </c>
      <c r="D30" s="7" t="s">
        <v>6</v>
      </c>
      <c r="E30" s="17" t="s">
        <v>319</v>
      </c>
      <c r="F30" s="6" t="s">
        <v>180</v>
      </c>
      <c r="G30" s="5" t="s">
        <v>78</v>
      </c>
      <c r="H30" s="7">
        <f>400*57</f>
        <v>22800</v>
      </c>
      <c r="I30" s="5" t="s">
        <v>211</v>
      </c>
      <c r="J30" s="45"/>
      <c r="K30" s="41"/>
      <c r="L30" s="47" t="e">
        <f t="shared" si="1"/>
        <v>#DIV/0!</v>
      </c>
      <c r="M30" s="47" t="e">
        <f t="shared" si="0"/>
        <v>#DIV/0!</v>
      </c>
      <c r="N30" s="48"/>
      <c r="O30" s="36"/>
    </row>
    <row r="31" spans="1:15" ht="45" customHeight="1" x14ac:dyDescent="0.25">
      <c r="A31" s="8">
        <v>26</v>
      </c>
      <c r="B31" s="5" t="s">
        <v>237</v>
      </c>
      <c r="C31" s="6" t="s">
        <v>27</v>
      </c>
      <c r="D31" s="7" t="s">
        <v>19</v>
      </c>
      <c r="E31" s="17" t="s">
        <v>319</v>
      </c>
      <c r="F31" s="6" t="s">
        <v>29</v>
      </c>
      <c r="G31" s="5" t="s">
        <v>28</v>
      </c>
      <c r="H31" s="7">
        <v>10</v>
      </c>
      <c r="I31" s="5" t="s">
        <v>19</v>
      </c>
      <c r="J31" s="46"/>
      <c r="K31" s="41"/>
      <c r="L31" s="47" t="e">
        <f t="shared" si="1"/>
        <v>#DIV/0!</v>
      </c>
      <c r="M31" s="47" t="e">
        <f t="shared" si="0"/>
        <v>#DIV/0!</v>
      </c>
      <c r="N31" s="48"/>
      <c r="O31" s="36"/>
    </row>
    <row r="32" spans="1:15" ht="45" customHeight="1" x14ac:dyDescent="0.25">
      <c r="A32" s="5">
        <v>27</v>
      </c>
      <c r="B32" s="8" t="s">
        <v>238</v>
      </c>
      <c r="C32" s="6" t="s">
        <v>30</v>
      </c>
      <c r="D32" s="7" t="s">
        <v>6</v>
      </c>
      <c r="E32" s="17" t="s">
        <v>319</v>
      </c>
      <c r="F32" s="6" t="s">
        <v>31</v>
      </c>
      <c r="G32" s="5" t="s">
        <v>9</v>
      </c>
      <c r="H32" s="7">
        <f>500*2676</f>
        <v>1338000</v>
      </c>
      <c r="I32" s="5" t="s">
        <v>211</v>
      </c>
      <c r="J32" s="41"/>
      <c r="K32" s="41"/>
      <c r="L32" s="47" t="e">
        <f t="shared" si="1"/>
        <v>#DIV/0!</v>
      </c>
      <c r="M32" s="47" t="e">
        <f t="shared" si="0"/>
        <v>#DIV/0!</v>
      </c>
      <c r="N32" s="48"/>
      <c r="O32" s="36"/>
    </row>
    <row r="33" spans="1:15" ht="45" customHeight="1" x14ac:dyDescent="0.25">
      <c r="A33" s="5">
        <v>28</v>
      </c>
      <c r="B33" s="5" t="s">
        <v>239</v>
      </c>
      <c r="C33" s="6" t="s">
        <v>32</v>
      </c>
      <c r="D33" s="7" t="s">
        <v>19</v>
      </c>
      <c r="E33" s="17" t="s">
        <v>319</v>
      </c>
      <c r="F33" s="6" t="s">
        <v>33</v>
      </c>
      <c r="G33" s="5" t="s">
        <v>24</v>
      </c>
      <c r="H33" s="7">
        <v>90</v>
      </c>
      <c r="I33" s="5" t="s">
        <v>19</v>
      </c>
      <c r="J33" s="45"/>
      <c r="K33" s="41"/>
      <c r="L33" s="47" t="e">
        <f t="shared" si="1"/>
        <v>#DIV/0!</v>
      </c>
      <c r="M33" s="47" t="e">
        <f t="shared" si="0"/>
        <v>#DIV/0!</v>
      </c>
      <c r="N33" s="48"/>
      <c r="O33" s="36"/>
    </row>
    <row r="34" spans="1:15" ht="45" customHeight="1" x14ac:dyDescent="0.25">
      <c r="A34" s="5">
        <v>29</v>
      </c>
      <c r="B34" s="8" t="s">
        <v>240</v>
      </c>
      <c r="C34" s="6" t="s">
        <v>34</v>
      </c>
      <c r="D34" s="7" t="s">
        <v>19</v>
      </c>
      <c r="E34" s="17" t="s">
        <v>319</v>
      </c>
      <c r="F34" s="6" t="s">
        <v>39</v>
      </c>
      <c r="G34" s="5" t="s">
        <v>24</v>
      </c>
      <c r="H34" s="7">
        <v>1824</v>
      </c>
      <c r="I34" s="5" t="s">
        <v>19</v>
      </c>
      <c r="J34" s="46"/>
      <c r="K34" s="41"/>
      <c r="L34" s="47" t="e">
        <f t="shared" si="1"/>
        <v>#DIV/0!</v>
      </c>
      <c r="M34" s="47" t="e">
        <f t="shared" si="0"/>
        <v>#DIV/0!</v>
      </c>
      <c r="N34" s="48"/>
      <c r="O34" s="36"/>
    </row>
    <row r="35" spans="1:15" ht="45" customHeight="1" x14ac:dyDescent="0.25">
      <c r="A35" s="5">
        <v>30</v>
      </c>
      <c r="B35" s="5" t="s">
        <v>241</v>
      </c>
      <c r="C35" s="6" t="s">
        <v>37</v>
      </c>
      <c r="D35" s="5" t="s">
        <v>19</v>
      </c>
      <c r="E35" s="17" t="s">
        <v>319</v>
      </c>
      <c r="F35" s="6" t="s">
        <v>40</v>
      </c>
      <c r="G35" s="5" t="s">
        <v>38</v>
      </c>
      <c r="H35" s="7">
        <v>304</v>
      </c>
      <c r="I35" s="5" t="s">
        <v>19</v>
      </c>
      <c r="J35" s="41"/>
      <c r="K35" s="41"/>
      <c r="L35" s="47" t="e">
        <f t="shared" si="1"/>
        <v>#DIV/0!</v>
      </c>
      <c r="M35" s="47" t="e">
        <f t="shared" si="0"/>
        <v>#DIV/0!</v>
      </c>
      <c r="N35" s="48"/>
      <c r="O35" s="36"/>
    </row>
    <row r="36" spans="1:15" ht="45" customHeight="1" x14ac:dyDescent="0.25">
      <c r="A36" s="8">
        <v>31</v>
      </c>
      <c r="B36" s="8" t="s">
        <v>242</v>
      </c>
      <c r="C36" s="6" t="s">
        <v>41</v>
      </c>
      <c r="D36" s="7" t="s">
        <v>6</v>
      </c>
      <c r="E36" s="17" t="s">
        <v>319</v>
      </c>
      <c r="F36" s="6" t="s">
        <v>42</v>
      </c>
      <c r="G36" s="5" t="s">
        <v>11</v>
      </c>
      <c r="H36" s="7">
        <v>5232</v>
      </c>
      <c r="I36" s="5" t="s">
        <v>19</v>
      </c>
      <c r="J36" s="45"/>
      <c r="K36" s="41"/>
      <c r="L36" s="47" t="e">
        <f t="shared" si="1"/>
        <v>#DIV/0!</v>
      </c>
      <c r="M36" s="47" t="e">
        <f t="shared" si="0"/>
        <v>#DIV/0!</v>
      </c>
      <c r="N36" s="48"/>
      <c r="O36" s="36"/>
    </row>
    <row r="37" spans="1:15" ht="45" customHeight="1" x14ac:dyDescent="0.25">
      <c r="A37" s="5">
        <v>32</v>
      </c>
      <c r="B37" s="5" t="s">
        <v>243</v>
      </c>
      <c r="C37" s="6" t="s">
        <v>44</v>
      </c>
      <c r="D37" s="5" t="s">
        <v>6</v>
      </c>
      <c r="E37" s="17" t="s">
        <v>319</v>
      </c>
      <c r="F37" s="6" t="s">
        <v>43</v>
      </c>
      <c r="G37" s="5" t="s">
        <v>11</v>
      </c>
      <c r="H37" s="7">
        <v>220</v>
      </c>
      <c r="I37" s="5" t="s">
        <v>19</v>
      </c>
      <c r="J37" s="46"/>
      <c r="K37" s="41"/>
      <c r="L37" s="47" t="e">
        <f t="shared" si="1"/>
        <v>#DIV/0!</v>
      </c>
      <c r="M37" s="47" t="e">
        <f t="shared" si="0"/>
        <v>#DIV/0!</v>
      </c>
      <c r="N37" s="48"/>
      <c r="O37" s="36"/>
    </row>
    <row r="38" spans="1:15" ht="45" customHeight="1" x14ac:dyDescent="0.25">
      <c r="A38" s="5">
        <v>33</v>
      </c>
      <c r="B38" s="8" t="s">
        <v>244</v>
      </c>
      <c r="C38" s="6" t="s">
        <v>45</v>
      </c>
      <c r="D38" s="7" t="s">
        <v>6</v>
      </c>
      <c r="E38" s="17" t="s">
        <v>319</v>
      </c>
      <c r="F38" s="6" t="s">
        <v>42</v>
      </c>
      <c r="G38" s="5" t="s">
        <v>11</v>
      </c>
      <c r="H38" s="7">
        <v>598</v>
      </c>
      <c r="I38" s="5" t="s">
        <v>19</v>
      </c>
      <c r="J38" s="41"/>
      <c r="K38" s="41"/>
      <c r="L38" s="47" t="e">
        <f t="shared" si="1"/>
        <v>#DIV/0!</v>
      </c>
      <c r="M38" s="47" t="e">
        <f t="shared" si="0"/>
        <v>#DIV/0!</v>
      </c>
      <c r="N38" s="48"/>
      <c r="O38" s="36"/>
    </row>
    <row r="39" spans="1:15" ht="45" customHeight="1" x14ac:dyDescent="0.25">
      <c r="A39" s="5">
        <v>34</v>
      </c>
      <c r="B39" s="5" t="s">
        <v>245</v>
      </c>
      <c r="C39" s="6" t="s">
        <v>46</v>
      </c>
      <c r="D39" s="5" t="s">
        <v>48</v>
      </c>
      <c r="E39" s="17" t="s">
        <v>319</v>
      </c>
      <c r="F39" s="6" t="s">
        <v>42</v>
      </c>
      <c r="G39" s="5" t="s">
        <v>47</v>
      </c>
      <c r="H39" s="7">
        <f>2691*500</f>
        <v>1345500</v>
      </c>
      <c r="I39" s="5" t="s">
        <v>141</v>
      </c>
      <c r="J39" s="45"/>
      <c r="K39" s="41"/>
      <c r="L39" s="47" t="e">
        <f t="shared" si="1"/>
        <v>#DIV/0!</v>
      </c>
      <c r="M39" s="47" t="e">
        <f t="shared" si="0"/>
        <v>#DIV/0!</v>
      </c>
      <c r="N39" s="48"/>
      <c r="O39" s="36"/>
    </row>
    <row r="40" spans="1:15" ht="45" customHeight="1" x14ac:dyDescent="0.25">
      <c r="A40" s="5">
        <v>35</v>
      </c>
      <c r="B40" s="8" t="s">
        <v>246</v>
      </c>
      <c r="C40" s="6" t="s">
        <v>46</v>
      </c>
      <c r="D40" s="5" t="s">
        <v>50</v>
      </c>
      <c r="E40" s="17" t="s">
        <v>319</v>
      </c>
      <c r="F40" s="6" t="s">
        <v>42</v>
      </c>
      <c r="G40" s="5" t="s">
        <v>47</v>
      </c>
      <c r="H40" s="7">
        <v>325000</v>
      </c>
      <c r="I40" s="5" t="s">
        <v>141</v>
      </c>
      <c r="J40" s="46"/>
      <c r="K40" s="41"/>
      <c r="L40" s="47" t="e">
        <f t="shared" si="1"/>
        <v>#DIV/0!</v>
      </c>
      <c r="M40" s="47" t="e">
        <f t="shared" si="0"/>
        <v>#DIV/0!</v>
      </c>
      <c r="N40" s="48"/>
      <c r="O40" s="36"/>
    </row>
    <row r="41" spans="1:15" ht="45" customHeight="1" x14ac:dyDescent="0.25">
      <c r="A41" s="8">
        <v>36</v>
      </c>
      <c r="B41" s="5" t="s">
        <v>247</v>
      </c>
      <c r="C41" s="6" t="s">
        <v>49</v>
      </c>
      <c r="D41" s="5" t="s">
        <v>50</v>
      </c>
      <c r="E41" s="17" t="s">
        <v>319</v>
      </c>
      <c r="F41" s="6" t="s">
        <v>42</v>
      </c>
      <c r="G41" s="5" t="s">
        <v>51</v>
      </c>
      <c r="H41" s="7">
        <v>106</v>
      </c>
      <c r="I41" s="5" t="s">
        <v>50</v>
      </c>
      <c r="J41" s="41"/>
      <c r="K41" s="41"/>
      <c r="L41" s="47" t="e">
        <f t="shared" si="1"/>
        <v>#DIV/0!</v>
      </c>
      <c r="M41" s="47" t="e">
        <f t="shared" si="0"/>
        <v>#DIV/0!</v>
      </c>
      <c r="N41" s="48"/>
      <c r="O41" s="36"/>
    </row>
    <row r="42" spans="1:15" ht="45" customHeight="1" x14ac:dyDescent="0.25">
      <c r="A42" s="5">
        <v>37</v>
      </c>
      <c r="B42" s="8" t="s">
        <v>248</v>
      </c>
      <c r="C42" s="6" t="s">
        <v>52</v>
      </c>
      <c r="D42" s="7" t="s">
        <v>54</v>
      </c>
      <c r="E42" s="17" t="s">
        <v>319</v>
      </c>
      <c r="F42" s="6" t="s">
        <v>42</v>
      </c>
      <c r="G42" s="5" t="s">
        <v>53</v>
      </c>
      <c r="H42" s="7">
        <f>640*600</f>
        <v>384000</v>
      </c>
      <c r="I42" s="5" t="s">
        <v>141</v>
      </c>
      <c r="J42" s="45"/>
      <c r="K42" s="41"/>
      <c r="L42" s="47" t="e">
        <f t="shared" si="1"/>
        <v>#DIV/0!</v>
      </c>
      <c r="M42" s="47" t="e">
        <f t="shared" si="0"/>
        <v>#DIV/0!</v>
      </c>
      <c r="N42" s="48"/>
      <c r="O42" s="36"/>
    </row>
    <row r="43" spans="1:15" ht="45" customHeight="1" x14ac:dyDescent="0.25">
      <c r="A43" s="5">
        <v>38</v>
      </c>
      <c r="B43" s="5" t="s">
        <v>249</v>
      </c>
      <c r="C43" s="6" t="s">
        <v>66</v>
      </c>
      <c r="D43" s="7" t="s">
        <v>6</v>
      </c>
      <c r="E43" s="17" t="s">
        <v>319</v>
      </c>
      <c r="F43" s="6" t="s">
        <v>184</v>
      </c>
      <c r="G43" s="5" t="s">
        <v>11</v>
      </c>
      <c r="H43" s="7">
        <v>100</v>
      </c>
      <c r="I43" s="5" t="s">
        <v>19</v>
      </c>
      <c r="J43" s="46"/>
      <c r="K43" s="41"/>
      <c r="L43" s="47" t="e">
        <f t="shared" si="1"/>
        <v>#DIV/0!</v>
      </c>
      <c r="M43" s="47" t="e">
        <f t="shared" si="0"/>
        <v>#DIV/0!</v>
      </c>
      <c r="N43" s="48"/>
      <c r="O43" s="36"/>
    </row>
    <row r="44" spans="1:15" ht="45" customHeight="1" x14ac:dyDescent="0.25">
      <c r="A44" s="5">
        <v>39</v>
      </c>
      <c r="B44" s="8" t="s">
        <v>250</v>
      </c>
      <c r="C44" s="6" t="s">
        <v>55</v>
      </c>
      <c r="D44" s="7" t="s">
        <v>6</v>
      </c>
      <c r="E44" s="17" t="s">
        <v>319</v>
      </c>
      <c r="F44" s="6" t="s">
        <v>56</v>
      </c>
      <c r="G44" s="5" t="s">
        <v>9</v>
      </c>
      <c r="H44" s="7">
        <f>2560*500</f>
        <v>1280000</v>
      </c>
      <c r="I44" s="5" t="s">
        <v>211</v>
      </c>
      <c r="J44" s="41"/>
      <c r="K44" s="41"/>
      <c r="L44" s="47" t="e">
        <f t="shared" si="1"/>
        <v>#DIV/0!</v>
      </c>
      <c r="M44" s="47" t="e">
        <f t="shared" si="0"/>
        <v>#DIV/0!</v>
      </c>
      <c r="N44" s="48"/>
      <c r="O44" s="36"/>
    </row>
    <row r="45" spans="1:15" ht="45" customHeight="1" x14ac:dyDescent="0.25">
      <c r="A45" s="5">
        <v>40</v>
      </c>
      <c r="B45" s="5" t="s">
        <v>251</v>
      </c>
      <c r="C45" s="6" t="s">
        <v>55</v>
      </c>
      <c r="D45" s="7" t="s">
        <v>6</v>
      </c>
      <c r="E45" s="17" t="s">
        <v>319</v>
      </c>
      <c r="F45" s="6" t="s">
        <v>56</v>
      </c>
      <c r="G45" s="5" t="s">
        <v>9</v>
      </c>
      <c r="H45" s="7">
        <f>3302*500</f>
        <v>1651000</v>
      </c>
      <c r="I45" s="5" t="s">
        <v>211</v>
      </c>
      <c r="J45" s="45"/>
      <c r="K45" s="41"/>
      <c r="L45" s="47" t="e">
        <f t="shared" si="1"/>
        <v>#DIV/0!</v>
      </c>
      <c r="M45" s="47" t="e">
        <f t="shared" si="0"/>
        <v>#DIV/0!</v>
      </c>
      <c r="N45" s="48"/>
      <c r="O45" s="36"/>
    </row>
    <row r="46" spans="1:15" ht="45" customHeight="1" x14ac:dyDescent="0.25">
      <c r="A46" s="8">
        <v>41</v>
      </c>
      <c r="B46" s="8" t="s">
        <v>252</v>
      </c>
      <c r="C46" s="6" t="s">
        <v>55</v>
      </c>
      <c r="D46" s="7" t="s">
        <v>19</v>
      </c>
      <c r="E46" s="17" t="s">
        <v>319</v>
      </c>
      <c r="F46" s="6" t="s">
        <v>59</v>
      </c>
      <c r="G46" s="5" t="s">
        <v>11</v>
      </c>
      <c r="H46" s="7">
        <v>3223</v>
      </c>
      <c r="I46" s="5" t="s">
        <v>19</v>
      </c>
      <c r="J46" s="46"/>
      <c r="K46" s="41"/>
      <c r="L46" s="47" t="e">
        <f t="shared" si="1"/>
        <v>#DIV/0!</v>
      </c>
      <c r="M46" s="47" t="e">
        <f t="shared" si="0"/>
        <v>#DIV/0!</v>
      </c>
      <c r="N46" s="48"/>
      <c r="O46" s="36"/>
    </row>
    <row r="47" spans="1:15" ht="45" customHeight="1" x14ac:dyDescent="0.25">
      <c r="A47" s="5">
        <v>42</v>
      </c>
      <c r="B47" s="5" t="s">
        <v>253</v>
      </c>
      <c r="C47" s="6" t="s">
        <v>57</v>
      </c>
      <c r="D47" s="7" t="s">
        <v>6</v>
      </c>
      <c r="E47" s="17" t="s">
        <v>319</v>
      </c>
      <c r="F47" s="6" t="s">
        <v>202</v>
      </c>
      <c r="G47" s="5" t="s">
        <v>14</v>
      </c>
      <c r="H47" s="7">
        <f>18*750</f>
        <v>13500</v>
      </c>
      <c r="I47" s="5" t="s">
        <v>211</v>
      </c>
      <c r="J47" s="41"/>
      <c r="K47" s="41"/>
      <c r="L47" s="47" t="e">
        <f t="shared" si="1"/>
        <v>#DIV/0!</v>
      </c>
      <c r="M47" s="47" t="e">
        <f t="shared" si="0"/>
        <v>#DIV/0!</v>
      </c>
      <c r="N47" s="48"/>
      <c r="O47" s="36"/>
    </row>
    <row r="48" spans="1:15" ht="45" customHeight="1" x14ac:dyDescent="0.25">
      <c r="A48" s="5">
        <v>43</v>
      </c>
      <c r="B48" s="8" t="s">
        <v>254</v>
      </c>
      <c r="C48" s="6" t="s">
        <v>57</v>
      </c>
      <c r="D48" s="7" t="s">
        <v>6</v>
      </c>
      <c r="E48" s="17" t="s">
        <v>319</v>
      </c>
      <c r="F48" s="6" t="s">
        <v>154</v>
      </c>
      <c r="G48" s="5" t="s">
        <v>14</v>
      </c>
      <c r="H48" s="7">
        <f>540*750</f>
        <v>405000</v>
      </c>
      <c r="I48" s="5" t="s">
        <v>211</v>
      </c>
      <c r="J48" s="45"/>
      <c r="K48" s="41"/>
      <c r="L48" s="47" t="e">
        <f t="shared" si="1"/>
        <v>#DIV/0!</v>
      </c>
      <c r="M48" s="47" t="e">
        <f t="shared" si="0"/>
        <v>#DIV/0!</v>
      </c>
      <c r="N48" s="48"/>
      <c r="O48" s="36"/>
    </row>
    <row r="49" spans="1:15" ht="45" customHeight="1" x14ac:dyDescent="0.25">
      <c r="A49" s="5">
        <v>44</v>
      </c>
      <c r="B49" s="5" t="s">
        <v>255</v>
      </c>
      <c r="C49" s="6" t="s">
        <v>57</v>
      </c>
      <c r="D49" s="7" t="s">
        <v>6</v>
      </c>
      <c r="E49" s="17" t="s">
        <v>319</v>
      </c>
      <c r="F49" s="6" t="s">
        <v>58</v>
      </c>
      <c r="G49" s="5" t="s">
        <v>9</v>
      </c>
      <c r="H49" s="7">
        <f>13*500</f>
        <v>6500</v>
      </c>
      <c r="I49" s="5" t="s">
        <v>211</v>
      </c>
      <c r="J49" s="46"/>
      <c r="K49" s="41"/>
      <c r="L49" s="47" t="e">
        <f t="shared" si="1"/>
        <v>#DIV/0!</v>
      </c>
      <c r="M49" s="47" t="e">
        <f t="shared" si="0"/>
        <v>#DIV/0!</v>
      </c>
      <c r="N49" s="48"/>
      <c r="O49" s="36"/>
    </row>
    <row r="50" spans="1:15" ht="45" customHeight="1" x14ac:dyDescent="0.25">
      <c r="A50" s="5">
        <v>45</v>
      </c>
      <c r="B50" s="8" t="s">
        <v>256</v>
      </c>
      <c r="C50" s="6" t="s">
        <v>57</v>
      </c>
      <c r="D50" s="7" t="s">
        <v>19</v>
      </c>
      <c r="E50" s="17" t="s">
        <v>319</v>
      </c>
      <c r="F50" s="6" t="s">
        <v>154</v>
      </c>
      <c r="G50" s="5" t="s">
        <v>11</v>
      </c>
      <c r="H50" s="7">
        <v>375</v>
      </c>
      <c r="I50" s="5" t="s">
        <v>19</v>
      </c>
      <c r="J50" s="41"/>
      <c r="K50" s="41"/>
      <c r="L50" s="47" t="e">
        <f t="shared" si="1"/>
        <v>#DIV/0!</v>
      </c>
      <c r="M50" s="47" t="e">
        <f t="shared" si="0"/>
        <v>#DIV/0!</v>
      </c>
      <c r="N50" s="48"/>
      <c r="O50" s="36"/>
    </row>
    <row r="51" spans="1:15" ht="45" customHeight="1" x14ac:dyDescent="0.25">
      <c r="A51" s="8">
        <v>46</v>
      </c>
      <c r="B51" s="5" t="s">
        <v>257</v>
      </c>
      <c r="C51" s="6" t="s">
        <v>60</v>
      </c>
      <c r="D51" s="5" t="s">
        <v>19</v>
      </c>
      <c r="E51" s="17" t="s">
        <v>319</v>
      </c>
      <c r="F51" s="6" t="s">
        <v>61</v>
      </c>
      <c r="G51" s="5" t="s">
        <v>24</v>
      </c>
      <c r="H51" s="7">
        <v>50</v>
      </c>
      <c r="I51" s="5" t="s">
        <v>19</v>
      </c>
      <c r="J51" s="45"/>
      <c r="K51" s="41"/>
      <c r="L51" s="47" t="e">
        <f t="shared" si="1"/>
        <v>#DIV/0!</v>
      </c>
      <c r="M51" s="47" t="e">
        <f t="shared" si="0"/>
        <v>#DIV/0!</v>
      </c>
      <c r="N51" s="48"/>
      <c r="O51" s="36"/>
    </row>
    <row r="52" spans="1:15" ht="45" customHeight="1" x14ac:dyDescent="0.25">
      <c r="A52" s="5">
        <v>47</v>
      </c>
      <c r="B52" s="8" t="s">
        <v>258</v>
      </c>
      <c r="C52" s="6" t="s">
        <v>10</v>
      </c>
      <c r="D52" s="5" t="s">
        <v>19</v>
      </c>
      <c r="E52" s="17" t="s">
        <v>319</v>
      </c>
      <c r="F52" s="6" t="s">
        <v>199</v>
      </c>
      <c r="G52" s="5" t="s">
        <v>198</v>
      </c>
      <c r="H52" s="7">
        <v>7000</v>
      </c>
      <c r="I52" s="5" t="s">
        <v>211</v>
      </c>
      <c r="J52" s="46"/>
      <c r="K52" s="41"/>
      <c r="L52" s="47" t="e">
        <f t="shared" si="1"/>
        <v>#DIV/0!</v>
      </c>
      <c r="M52" s="47" t="e">
        <f t="shared" si="0"/>
        <v>#DIV/0!</v>
      </c>
      <c r="N52" s="48"/>
      <c r="O52" s="36"/>
    </row>
    <row r="53" spans="1:15" ht="45" customHeight="1" x14ac:dyDescent="0.25">
      <c r="A53" s="5">
        <v>48</v>
      </c>
      <c r="B53" s="5" t="s">
        <v>259</v>
      </c>
      <c r="C53" s="6" t="s">
        <v>62</v>
      </c>
      <c r="D53" s="5" t="s">
        <v>6</v>
      </c>
      <c r="E53" s="17" t="s">
        <v>319</v>
      </c>
      <c r="F53" s="6" t="s">
        <v>63</v>
      </c>
      <c r="G53" s="5" t="s">
        <v>47</v>
      </c>
      <c r="H53" s="7">
        <f>3799*500</f>
        <v>1899500</v>
      </c>
      <c r="I53" s="5" t="s">
        <v>141</v>
      </c>
      <c r="J53" s="41"/>
      <c r="K53" s="41"/>
      <c r="L53" s="47" t="e">
        <f t="shared" si="1"/>
        <v>#DIV/0!</v>
      </c>
      <c r="M53" s="47" t="e">
        <f t="shared" si="0"/>
        <v>#DIV/0!</v>
      </c>
      <c r="N53" s="48"/>
      <c r="O53" s="36"/>
    </row>
    <row r="54" spans="1:15" ht="45" customHeight="1" x14ac:dyDescent="0.25">
      <c r="A54" s="5">
        <v>49</v>
      </c>
      <c r="B54" s="8" t="s">
        <v>260</v>
      </c>
      <c r="C54" s="6" t="s">
        <v>64</v>
      </c>
      <c r="D54" s="5" t="s">
        <v>6</v>
      </c>
      <c r="E54" s="17" t="s">
        <v>319</v>
      </c>
      <c r="F54" s="6" t="s">
        <v>188</v>
      </c>
      <c r="G54" s="5" t="s">
        <v>11</v>
      </c>
      <c r="H54" s="7">
        <v>2100</v>
      </c>
      <c r="I54" s="5" t="s">
        <v>19</v>
      </c>
      <c r="J54" s="45"/>
      <c r="K54" s="41"/>
      <c r="L54" s="47" t="e">
        <f t="shared" si="1"/>
        <v>#DIV/0!</v>
      </c>
      <c r="M54" s="47" t="e">
        <f t="shared" si="0"/>
        <v>#DIV/0!</v>
      </c>
      <c r="N54" s="48"/>
      <c r="O54" s="36"/>
    </row>
    <row r="55" spans="1:15" ht="45" customHeight="1" x14ac:dyDescent="0.25">
      <c r="A55" s="5">
        <v>50</v>
      </c>
      <c r="B55" s="5" t="s">
        <v>261</v>
      </c>
      <c r="C55" s="6" t="s">
        <v>64</v>
      </c>
      <c r="D55" s="7" t="s">
        <v>6</v>
      </c>
      <c r="E55" s="17" t="s">
        <v>319</v>
      </c>
      <c r="F55" s="6" t="s">
        <v>65</v>
      </c>
      <c r="G55" s="5" t="s">
        <v>11</v>
      </c>
      <c r="H55" s="7">
        <v>723</v>
      </c>
      <c r="I55" s="5" t="s">
        <v>19</v>
      </c>
      <c r="J55" s="46"/>
      <c r="K55" s="41"/>
      <c r="L55" s="47" t="e">
        <f t="shared" si="1"/>
        <v>#DIV/0!</v>
      </c>
      <c r="M55" s="47" t="e">
        <f t="shared" si="0"/>
        <v>#DIV/0!</v>
      </c>
      <c r="N55" s="48"/>
      <c r="O55" s="36"/>
    </row>
    <row r="56" spans="1:15" ht="45" customHeight="1" x14ac:dyDescent="0.25">
      <c r="A56" s="8">
        <v>51</v>
      </c>
      <c r="B56" s="8" t="s">
        <v>262</v>
      </c>
      <c r="C56" s="6" t="s">
        <v>66</v>
      </c>
      <c r="D56" s="5" t="s">
        <v>6</v>
      </c>
      <c r="E56" s="17" t="s">
        <v>319</v>
      </c>
      <c r="F56" s="6" t="s">
        <v>67</v>
      </c>
      <c r="G56" s="5" t="s">
        <v>14</v>
      </c>
      <c r="H56" s="7">
        <f>7026*750</f>
        <v>5269500</v>
      </c>
      <c r="I56" s="5" t="s">
        <v>211</v>
      </c>
      <c r="J56" s="41"/>
      <c r="K56" s="41"/>
      <c r="L56" s="47" t="e">
        <f t="shared" si="1"/>
        <v>#DIV/0!</v>
      </c>
      <c r="M56" s="47" t="e">
        <f t="shared" si="0"/>
        <v>#DIV/0!</v>
      </c>
      <c r="N56" s="48"/>
      <c r="O56" s="36"/>
    </row>
    <row r="57" spans="1:15" ht="45" customHeight="1" x14ac:dyDescent="0.25">
      <c r="A57" s="5">
        <v>52</v>
      </c>
      <c r="B57" s="5" t="s">
        <v>263</v>
      </c>
      <c r="C57" s="6" t="s">
        <v>66</v>
      </c>
      <c r="D57" s="5" t="s">
        <v>19</v>
      </c>
      <c r="E57" s="17" t="s">
        <v>319</v>
      </c>
      <c r="F57" s="6" t="s">
        <v>67</v>
      </c>
      <c r="G57" s="5" t="s">
        <v>14</v>
      </c>
      <c r="H57" s="7">
        <f>720000</f>
        <v>720000</v>
      </c>
      <c r="I57" s="5" t="s">
        <v>211</v>
      </c>
      <c r="J57" s="45"/>
      <c r="K57" s="41"/>
      <c r="L57" s="47" t="e">
        <f t="shared" si="1"/>
        <v>#DIV/0!</v>
      </c>
      <c r="M57" s="47" t="e">
        <f t="shared" si="0"/>
        <v>#DIV/0!</v>
      </c>
      <c r="N57" s="48"/>
      <c r="O57" s="36"/>
    </row>
    <row r="58" spans="1:15" ht="45" customHeight="1" x14ac:dyDescent="0.25">
      <c r="A58" s="5">
        <v>53</v>
      </c>
      <c r="B58" s="8" t="s">
        <v>264</v>
      </c>
      <c r="C58" s="6" t="s">
        <v>68</v>
      </c>
      <c r="D58" s="5" t="s">
        <v>6</v>
      </c>
      <c r="E58" s="17" t="s">
        <v>319</v>
      </c>
      <c r="F58" s="6" t="s">
        <v>162</v>
      </c>
      <c r="G58" s="5" t="s">
        <v>14</v>
      </c>
      <c r="H58" s="7">
        <f>1702*750</f>
        <v>1276500</v>
      </c>
      <c r="I58" s="5" t="s">
        <v>211</v>
      </c>
      <c r="J58" s="46"/>
      <c r="K58" s="41"/>
      <c r="L58" s="47" t="e">
        <f t="shared" si="1"/>
        <v>#DIV/0!</v>
      </c>
      <c r="M58" s="47" t="e">
        <f t="shared" si="0"/>
        <v>#DIV/0!</v>
      </c>
      <c r="N58" s="48"/>
      <c r="O58" s="36"/>
    </row>
    <row r="59" spans="1:15" ht="45" customHeight="1" x14ac:dyDescent="0.25">
      <c r="A59" s="5">
        <v>54</v>
      </c>
      <c r="B59" s="5" t="s">
        <v>265</v>
      </c>
      <c r="C59" s="6" t="s">
        <v>69</v>
      </c>
      <c r="D59" s="7" t="s">
        <v>19</v>
      </c>
      <c r="E59" s="17" t="s">
        <v>319</v>
      </c>
      <c r="F59" s="6" t="s">
        <v>70</v>
      </c>
      <c r="G59" s="5" t="s">
        <v>11</v>
      </c>
      <c r="H59" s="7">
        <v>1305</v>
      </c>
      <c r="I59" s="5" t="s">
        <v>19</v>
      </c>
      <c r="J59" s="41"/>
      <c r="K59" s="41"/>
      <c r="L59" s="47" t="e">
        <f t="shared" si="1"/>
        <v>#DIV/0!</v>
      </c>
      <c r="M59" s="47" t="e">
        <f t="shared" si="0"/>
        <v>#DIV/0!</v>
      </c>
      <c r="N59" s="48"/>
      <c r="O59" s="36"/>
    </row>
    <row r="60" spans="1:15" ht="45" customHeight="1" x14ac:dyDescent="0.25">
      <c r="A60" s="5">
        <v>55</v>
      </c>
      <c r="B60" s="8" t="s">
        <v>266</v>
      </c>
      <c r="C60" s="6" t="s">
        <v>71</v>
      </c>
      <c r="D60" s="7" t="s">
        <v>19</v>
      </c>
      <c r="E60" s="17" t="s">
        <v>319</v>
      </c>
      <c r="F60" s="6" t="s">
        <v>72</v>
      </c>
      <c r="G60" s="5" t="s">
        <v>24</v>
      </c>
      <c r="H60" s="7">
        <v>854</v>
      </c>
      <c r="I60" s="5" t="s">
        <v>19</v>
      </c>
      <c r="J60" s="45"/>
      <c r="K60" s="41"/>
      <c r="L60" s="47" t="e">
        <f t="shared" si="1"/>
        <v>#DIV/0!</v>
      </c>
      <c r="M60" s="47" t="e">
        <f t="shared" si="0"/>
        <v>#DIV/0!</v>
      </c>
      <c r="N60" s="48"/>
      <c r="O60" s="36"/>
    </row>
    <row r="61" spans="1:15" ht="45" customHeight="1" x14ac:dyDescent="0.25">
      <c r="A61" s="8">
        <v>56</v>
      </c>
      <c r="B61" s="5" t="s">
        <v>267</v>
      </c>
      <c r="C61" s="6" t="s">
        <v>73</v>
      </c>
      <c r="D61" s="7" t="s">
        <v>19</v>
      </c>
      <c r="E61" s="17" t="s">
        <v>319</v>
      </c>
      <c r="F61" s="6" t="s">
        <v>74</v>
      </c>
      <c r="G61" s="5" t="s">
        <v>28</v>
      </c>
      <c r="H61" s="7">
        <v>475</v>
      </c>
      <c r="I61" s="5" t="s">
        <v>19</v>
      </c>
      <c r="J61" s="46"/>
      <c r="K61" s="41"/>
      <c r="L61" s="47" t="e">
        <f t="shared" si="1"/>
        <v>#DIV/0!</v>
      </c>
      <c r="M61" s="47" t="e">
        <f t="shared" si="0"/>
        <v>#DIV/0!</v>
      </c>
      <c r="N61" s="48"/>
      <c r="O61" s="36"/>
    </row>
    <row r="62" spans="1:15" ht="45" customHeight="1" x14ac:dyDescent="0.25">
      <c r="A62" s="5">
        <v>57</v>
      </c>
      <c r="B62" s="8" t="s">
        <v>268</v>
      </c>
      <c r="C62" s="6" t="s">
        <v>75</v>
      </c>
      <c r="D62" s="7" t="s">
        <v>6</v>
      </c>
      <c r="E62" s="17" t="s">
        <v>319</v>
      </c>
      <c r="F62" s="6" t="s">
        <v>76</v>
      </c>
      <c r="G62" s="5" t="s">
        <v>9</v>
      </c>
      <c r="H62" s="7">
        <f>537*500</f>
        <v>268500</v>
      </c>
      <c r="I62" s="5" t="s">
        <v>211</v>
      </c>
      <c r="J62" s="41"/>
      <c r="K62" s="41"/>
      <c r="L62" s="47" t="e">
        <f t="shared" si="1"/>
        <v>#DIV/0!</v>
      </c>
      <c r="M62" s="47" t="e">
        <f t="shared" si="0"/>
        <v>#DIV/0!</v>
      </c>
      <c r="N62" s="48"/>
      <c r="O62" s="36"/>
    </row>
    <row r="63" spans="1:15" ht="45" customHeight="1" x14ac:dyDescent="0.25">
      <c r="A63" s="5">
        <v>58</v>
      </c>
      <c r="B63" s="5" t="s">
        <v>269</v>
      </c>
      <c r="C63" s="6" t="s">
        <v>153</v>
      </c>
      <c r="D63" s="7" t="s">
        <v>6</v>
      </c>
      <c r="E63" s="17" t="s">
        <v>319</v>
      </c>
      <c r="F63" s="6" t="s">
        <v>154</v>
      </c>
      <c r="G63" s="5" t="s">
        <v>11</v>
      </c>
      <c r="H63" s="7">
        <v>229</v>
      </c>
      <c r="I63" s="5" t="s">
        <v>19</v>
      </c>
      <c r="J63" s="45"/>
      <c r="K63" s="41"/>
      <c r="L63" s="47" t="e">
        <f t="shared" si="1"/>
        <v>#DIV/0!</v>
      </c>
      <c r="M63" s="47" t="e">
        <f t="shared" si="0"/>
        <v>#DIV/0!</v>
      </c>
      <c r="N63" s="48"/>
      <c r="O63" s="36"/>
    </row>
    <row r="64" spans="1:15" ht="45" customHeight="1" x14ac:dyDescent="0.25">
      <c r="A64" s="5">
        <v>59</v>
      </c>
      <c r="B64" s="8" t="s">
        <v>270</v>
      </c>
      <c r="C64" s="6" t="s">
        <v>157</v>
      </c>
      <c r="D64" s="7" t="s">
        <v>19</v>
      </c>
      <c r="E64" s="17" t="s">
        <v>319</v>
      </c>
      <c r="F64" s="6" t="s">
        <v>159</v>
      </c>
      <c r="G64" s="5" t="s">
        <v>158</v>
      </c>
      <c r="H64" s="7">
        <v>2360</v>
      </c>
      <c r="I64" s="5" t="s">
        <v>19</v>
      </c>
      <c r="J64" s="46"/>
      <c r="K64" s="41"/>
      <c r="L64" s="47" t="e">
        <f t="shared" si="1"/>
        <v>#DIV/0!</v>
      </c>
      <c r="M64" s="47" t="e">
        <f t="shared" si="0"/>
        <v>#DIV/0!</v>
      </c>
      <c r="N64" s="48"/>
      <c r="O64" s="36"/>
    </row>
    <row r="65" spans="1:15" ht="45" customHeight="1" x14ac:dyDescent="0.25">
      <c r="A65" s="5">
        <v>60</v>
      </c>
      <c r="B65" s="5" t="s">
        <v>271</v>
      </c>
      <c r="C65" s="6" t="s">
        <v>77</v>
      </c>
      <c r="D65" s="7" t="s">
        <v>6</v>
      </c>
      <c r="E65" s="17" t="s">
        <v>319</v>
      </c>
      <c r="F65" s="6" t="s">
        <v>79</v>
      </c>
      <c r="G65" s="5" t="s">
        <v>78</v>
      </c>
      <c r="H65" s="7">
        <f>180*400</f>
        <v>72000</v>
      </c>
      <c r="I65" s="5" t="s">
        <v>211</v>
      </c>
      <c r="J65" s="41"/>
      <c r="K65" s="41"/>
      <c r="L65" s="47" t="e">
        <f t="shared" si="1"/>
        <v>#DIV/0!</v>
      </c>
      <c r="M65" s="47" t="e">
        <f t="shared" si="0"/>
        <v>#DIV/0!</v>
      </c>
      <c r="N65" s="48"/>
      <c r="O65" s="36"/>
    </row>
    <row r="66" spans="1:15" ht="45" customHeight="1" x14ac:dyDescent="0.25">
      <c r="A66" s="8">
        <v>61</v>
      </c>
      <c r="B66" s="8" t="s">
        <v>272</v>
      </c>
      <c r="C66" s="6" t="s">
        <v>77</v>
      </c>
      <c r="D66" s="7" t="s">
        <v>6</v>
      </c>
      <c r="E66" s="17" t="s">
        <v>319</v>
      </c>
      <c r="F66" s="6" t="s">
        <v>80</v>
      </c>
      <c r="G66" s="5" t="s">
        <v>9</v>
      </c>
      <c r="H66" s="7">
        <f>54*500</f>
        <v>27000</v>
      </c>
      <c r="I66" s="5" t="s">
        <v>211</v>
      </c>
      <c r="J66" s="45"/>
      <c r="K66" s="41"/>
      <c r="L66" s="47" t="e">
        <f t="shared" si="1"/>
        <v>#DIV/0!</v>
      </c>
      <c r="M66" s="47" t="e">
        <f t="shared" si="0"/>
        <v>#DIV/0!</v>
      </c>
      <c r="N66" s="48"/>
      <c r="O66" s="36"/>
    </row>
    <row r="67" spans="1:15" ht="45" customHeight="1" x14ac:dyDescent="0.25">
      <c r="A67" s="5">
        <v>62</v>
      </c>
      <c r="B67" s="5" t="s">
        <v>273</v>
      </c>
      <c r="C67" s="6" t="s">
        <v>81</v>
      </c>
      <c r="D67" s="7" t="s">
        <v>19</v>
      </c>
      <c r="E67" s="17" t="s">
        <v>319</v>
      </c>
      <c r="F67" s="6" t="s">
        <v>82</v>
      </c>
      <c r="G67" s="5" t="s">
        <v>28</v>
      </c>
      <c r="H67" s="7">
        <v>2229</v>
      </c>
      <c r="I67" s="5" t="s">
        <v>19</v>
      </c>
      <c r="J67" s="46"/>
      <c r="K67" s="41"/>
      <c r="L67" s="47" t="e">
        <f t="shared" si="1"/>
        <v>#DIV/0!</v>
      </c>
      <c r="M67" s="47" t="e">
        <f t="shared" si="0"/>
        <v>#DIV/0!</v>
      </c>
      <c r="N67" s="48"/>
      <c r="O67" s="36"/>
    </row>
    <row r="68" spans="1:15" ht="45" customHeight="1" x14ac:dyDescent="0.25">
      <c r="A68" s="5">
        <v>63</v>
      </c>
      <c r="B68" s="8" t="s">
        <v>274</v>
      </c>
      <c r="C68" s="6" t="s">
        <v>83</v>
      </c>
      <c r="D68" s="7" t="s">
        <v>19</v>
      </c>
      <c r="E68" s="17" t="s">
        <v>319</v>
      </c>
      <c r="F68" s="6" t="s">
        <v>84</v>
      </c>
      <c r="G68" s="5" t="s">
        <v>28</v>
      </c>
      <c r="H68" s="7">
        <v>50</v>
      </c>
      <c r="I68" s="5" t="s">
        <v>19</v>
      </c>
      <c r="J68" s="41"/>
      <c r="K68" s="41"/>
      <c r="L68" s="47" t="e">
        <f t="shared" si="1"/>
        <v>#DIV/0!</v>
      </c>
      <c r="M68" s="47" t="e">
        <f t="shared" si="0"/>
        <v>#DIV/0!</v>
      </c>
      <c r="N68" s="48"/>
      <c r="O68" s="36"/>
    </row>
    <row r="69" spans="1:15" ht="15.75" x14ac:dyDescent="0.25">
      <c r="K69" s="50" t="s">
        <v>331</v>
      </c>
      <c r="L69" s="50"/>
      <c r="M69" s="44" t="e">
        <f>SUM(M6:M68)</f>
        <v>#DIV/0!</v>
      </c>
      <c r="N69" s="4"/>
    </row>
    <row r="70" spans="1:15" s="19" customFormat="1" x14ac:dyDescent="0.25">
      <c r="A70" s="20"/>
      <c r="B70" s="20"/>
      <c r="C70" s="21"/>
      <c r="D70" s="21"/>
      <c r="E70" s="21"/>
      <c r="F70" s="21"/>
      <c r="G70" s="20"/>
      <c r="H70" s="20"/>
      <c r="I70" s="20"/>
      <c r="J70" s="20"/>
      <c r="K70" s="20"/>
      <c r="L70" s="32"/>
      <c r="M70" s="32"/>
      <c r="N70" s="4"/>
    </row>
    <row r="71" spans="1:15" s="19" customFormat="1" x14ac:dyDescent="0.25">
      <c r="A71" s="20"/>
      <c r="B71" s="20"/>
      <c r="C71" s="21"/>
      <c r="D71" s="21"/>
      <c r="E71" s="21"/>
      <c r="F71" s="21"/>
      <c r="G71" s="20"/>
      <c r="H71" s="20"/>
      <c r="I71" s="20"/>
      <c r="J71" s="20"/>
      <c r="K71" s="20"/>
      <c r="L71" s="32"/>
      <c r="M71" s="32"/>
      <c r="N71" s="4"/>
    </row>
    <row r="73" spans="1:15" x14ac:dyDescent="0.25">
      <c r="A73" s="33" t="s">
        <v>320</v>
      </c>
    </row>
    <row r="74" spans="1:15" x14ac:dyDescent="0.25">
      <c r="A74" s="33" t="s">
        <v>321</v>
      </c>
    </row>
    <row r="75" spans="1:15" x14ac:dyDescent="0.25">
      <c r="A75" s="33" t="s">
        <v>322</v>
      </c>
    </row>
    <row r="76" spans="1:15" x14ac:dyDescent="0.25">
      <c r="A76" s="33" t="s">
        <v>323</v>
      </c>
    </row>
    <row r="77" spans="1:15" x14ac:dyDescent="0.25">
      <c r="A77" s="33" t="s">
        <v>324</v>
      </c>
    </row>
    <row r="78" spans="1:15" ht="15.75" x14ac:dyDescent="0.25">
      <c r="A78" s="34"/>
    </row>
    <row r="81" spans="1:7" x14ac:dyDescent="0.25">
      <c r="A81" s="1" t="s">
        <v>325</v>
      </c>
    </row>
    <row r="84" spans="1:7" x14ac:dyDescent="0.25">
      <c r="G84" s="1" t="s">
        <v>326</v>
      </c>
    </row>
    <row r="85" spans="1:7" x14ac:dyDescent="0.25">
      <c r="G85" s="1" t="s">
        <v>327</v>
      </c>
    </row>
  </sheetData>
  <autoFilter ref="D3:D69"/>
  <mergeCells count="2">
    <mergeCell ref="C3:F3"/>
    <mergeCell ref="K69:L69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1" zoomScale="70" zoomScaleNormal="70" workbookViewId="0">
      <selection activeCell="O26" sqref="O6:O26"/>
    </sheetView>
  </sheetViews>
  <sheetFormatPr defaultRowHeight="15" x14ac:dyDescent="0.25"/>
  <cols>
    <col min="1" max="1" width="5.7109375" style="1" customWidth="1"/>
    <col min="2" max="2" width="9" style="1" customWidth="1"/>
    <col min="3" max="3" width="25" style="2" customWidth="1"/>
    <col min="4" max="4" width="13" style="2" customWidth="1"/>
    <col min="5" max="5" width="15.7109375" style="2" customWidth="1"/>
    <col min="6" max="6" width="16.140625" style="2" customWidth="1"/>
    <col min="7" max="7" width="13.42578125" style="1" customWidth="1"/>
    <col min="8" max="8" width="15.7109375" style="1" customWidth="1"/>
    <col min="9" max="9" width="7.85546875" style="1" customWidth="1"/>
    <col min="10" max="11" width="12" style="1" customWidth="1"/>
    <col min="12" max="12" width="16" style="1" customWidth="1"/>
    <col min="13" max="13" width="19.140625" style="20" customWidth="1"/>
    <col min="14" max="14" width="9.7109375" customWidth="1"/>
    <col min="15" max="15" width="18.42578125" customWidth="1"/>
  </cols>
  <sheetData>
    <row r="1" spans="1:15" ht="14.45" x14ac:dyDescent="0.3">
      <c r="N1" s="4"/>
    </row>
    <row r="2" spans="1:15" ht="14.45" x14ac:dyDescent="0.3">
      <c r="N2" s="4"/>
    </row>
    <row r="3" spans="1:15" x14ac:dyDescent="0.25">
      <c r="C3" s="51" t="s">
        <v>124</v>
      </c>
      <c r="D3" s="51"/>
      <c r="E3" s="51"/>
      <c r="F3" s="51"/>
      <c r="G3" s="13"/>
      <c r="H3" s="13"/>
      <c r="I3" s="13"/>
      <c r="J3" s="13"/>
      <c r="K3" s="13"/>
      <c r="L3" s="13"/>
      <c r="M3" s="29"/>
      <c r="N3" s="4"/>
    </row>
    <row r="4" spans="1:15" ht="14.45" x14ac:dyDescent="0.3">
      <c r="N4" s="4"/>
    </row>
    <row r="5" spans="1:15" s="16" customFormat="1" ht="75" x14ac:dyDescent="0.25">
      <c r="A5" s="14" t="s">
        <v>0</v>
      </c>
      <c r="B5" s="14" t="s">
        <v>207</v>
      </c>
      <c r="C5" s="15" t="s">
        <v>1</v>
      </c>
      <c r="D5" s="15" t="s">
        <v>208</v>
      </c>
      <c r="E5" s="15" t="s">
        <v>209</v>
      </c>
      <c r="F5" s="15" t="s">
        <v>7</v>
      </c>
      <c r="G5" s="15" t="s">
        <v>210</v>
      </c>
      <c r="H5" s="15" t="s">
        <v>2</v>
      </c>
      <c r="I5" s="15" t="s">
        <v>3</v>
      </c>
      <c r="J5" s="15" t="s">
        <v>275</v>
      </c>
      <c r="K5" s="15" t="s">
        <v>277</v>
      </c>
      <c r="L5" s="15" t="s">
        <v>276</v>
      </c>
      <c r="M5" s="15" t="s">
        <v>318</v>
      </c>
      <c r="N5" s="15" t="s">
        <v>278</v>
      </c>
      <c r="O5" s="15" t="s">
        <v>8</v>
      </c>
    </row>
    <row r="6" spans="1:15" ht="45" x14ac:dyDescent="0.25">
      <c r="A6" s="5">
        <v>1</v>
      </c>
      <c r="B6" s="5" t="s">
        <v>297</v>
      </c>
      <c r="C6" s="6" t="s">
        <v>85</v>
      </c>
      <c r="D6" s="24" t="s">
        <v>50</v>
      </c>
      <c r="E6" s="17" t="s">
        <v>319</v>
      </c>
      <c r="F6" s="6" t="s">
        <v>87</v>
      </c>
      <c r="G6" s="5" t="s">
        <v>86</v>
      </c>
      <c r="H6" s="24">
        <v>150</v>
      </c>
      <c r="I6" s="5" t="s">
        <v>50</v>
      </c>
      <c r="J6" s="41"/>
      <c r="K6" s="41"/>
      <c r="L6" s="40" t="e">
        <f>K6/J6</f>
        <v>#DIV/0!</v>
      </c>
      <c r="M6" s="40" t="e">
        <f>H6*L6</f>
        <v>#DIV/0!</v>
      </c>
      <c r="N6" s="48"/>
      <c r="O6" s="36"/>
    </row>
    <row r="7" spans="1:15" ht="45" x14ac:dyDescent="0.25">
      <c r="A7" s="5">
        <v>2</v>
      </c>
      <c r="B7" s="5" t="s">
        <v>298</v>
      </c>
      <c r="C7" s="6" t="s">
        <v>88</v>
      </c>
      <c r="D7" s="24" t="s">
        <v>19</v>
      </c>
      <c r="E7" s="17" t="s">
        <v>319</v>
      </c>
      <c r="F7" s="6" t="s">
        <v>89</v>
      </c>
      <c r="G7" s="5" t="s">
        <v>24</v>
      </c>
      <c r="H7" s="24">
        <v>600</v>
      </c>
      <c r="I7" s="5" t="s">
        <v>19</v>
      </c>
      <c r="J7" s="41"/>
      <c r="K7" s="41"/>
      <c r="L7" s="40" t="e">
        <f t="shared" ref="L7:L26" si="0">K7/J7</f>
        <v>#DIV/0!</v>
      </c>
      <c r="M7" s="40" t="e">
        <f t="shared" ref="M7:M26" si="1">H7*L7</f>
        <v>#DIV/0!</v>
      </c>
      <c r="N7" s="48"/>
      <c r="O7" s="36"/>
    </row>
    <row r="8" spans="1:15" ht="45" x14ac:dyDescent="0.25">
      <c r="A8" s="5">
        <v>3</v>
      </c>
      <c r="B8" s="22" t="s">
        <v>299</v>
      </c>
      <c r="C8" s="6" t="s">
        <v>90</v>
      </c>
      <c r="D8" s="24" t="s">
        <v>19</v>
      </c>
      <c r="E8" s="17" t="s">
        <v>319</v>
      </c>
      <c r="F8" s="6" t="s">
        <v>92</v>
      </c>
      <c r="G8" s="5" t="s">
        <v>91</v>
      </c>
      <c r="H8" s="24">
        <v>3726</v>
      </c>
      <c r="I8" s="5" t="s">
        <v>19</v>
      </c>
      <c r="J8" s="41"/>
      <c r="K8" s="41"/>
      <c r="L8" s="40" t="e">
        <f t="shared" si="0"/>
        <v>#DIV/0!</v>
      </c>
      <c r="M8" s="40" t="e">
        <f t="shared" si="1"/>
        <v>#DIV/0!</v>
      </c>
      <c r="N8" s="48"/>
      <c r="O8" s="36"/>
    </row>
    <row r="9" spans="1:15" ht="45" x14ac:dyDescent="0.25">
      <c r="A9" s="5">
        <v>4</v>
      </c>
      <c r="B9" s="22" t="s">
        <v>300</v>
      </c>
      <c r="C9" s="6" t="s">
        <v>93</v>
      </c>
      <c r="D9" s="24" t="s">
        <v>50</v>
      </c>
      <c r="E9" s="17" t="s">
        <v>319</v>
      </c>
      <c r="F9" s="6" t="s">
        <v>94</v>
      </c>
      <c r="G9" s="5" t="s">
        <v>86</v>
      </c>
      <c r="H9" s="24">
        <v>200</v>
      </c>
      <c r="I9" s="5" t="s">
        <v>50</v>
      </c>
      <c r="J9" s="41"/>
      <c r="K9" s="41"/>
      <c r="L9" s="40" t="e">
        <f t="shared" si="0"/>
        <v>#DIV/0!</v>
      </c>
      <c r="M9" s="40" t="e">
        <f t="shared" si="1"/>
        <v>#DIV/0!</v>
      </c>
      <c r="N9" s="48"/>
      <c r="O9" s="36"/>
    </row>
    <row r="10" spans="1:15" ht="45" x14ac:dyDescent="0.25">
      <c r="A10" s="5">
        <v>5</v>
      </c>
      <c r="B10" s="22" t="s">
        <v>301</v>
      </c>
      <c r="C10" s="6" t="s">
        <v>95</v>
      </c>
      <c r="D10" s="24" t="s">
        <v>50</v>
      </c>
      <c r="E10" s="17" t="s">
        <v>319</v>
      </c>
      <c r="F10" s="6" t="s">
        <v>97</v>
      </c>
      <c r="G10" s="5" t="s">
        <v>96</v>
      </c>
      <c r="H10" s="24">
        <v>600</v>
      </c>
      <c r="I10" s="5" t="s">
        <v>50</v>
      </c>
      <c r="J10" s="41"/>
      <c r="K10" s="41"/>
      <c r="L10" s="40" t="e">
        <f t="shared" si="0"/>
        <v>#DIV/0!</v>
      </c>
      <c r="M10" s="40" t="e">
        <f t="shared" si="1"/>
        <v>#DIV/0!</v>
      </c>
      <c r="N10" s="48"/>
      <c r="O10" s="36"/>
    </row>
    <row r="11" spans="1:15" ht="45" x14ac:dyDescent="0.25">
      <c r="A11" s="5">
        <v>6</v>
      </c>
      <c r="B11" s="22" t="s">
        <v>302</v>
      </c>
      <c r="C11" s="6" t="s">
        <v>98</v>
      </c>
      <c r="D11" s="24" t="s">
        <v>6</v>
      </c>
      <c r="E11" s="17" t="s">
        <v>319</v>
      </c>
      <c r="F11" s="6" t="s">
        <v>99</v>
      </c>
      <c r="G11" s="5" t="s">
        <v>91</v>
      </c>
      <c r="H11" s="24">
        <v>200</v>
      </c>
      <c r="I11" s="5" t="s">
        <v>19</v>
      </c>
      <c r="J11" s="41"/>
      <c r="K11" s="41"/>
      <c r="L11" s="40" t="e">
        <f t="shared" si="0"/>
        <v>#DIV/0!</v>
      </c>
      <c r="M11" s="40" t="e">
        <f t="shared" si="1"/>
        <v>#DIV/0!</v>
      </c>
      <c r="N11" s="48"/>
      <c r="O11" s="36"/>
    </row>
    <row r="12" spans="1:15" ht="45" x14ac:dyDescent="0.25">
      <c r="A12" s="5">
        <v>7</v>
      </c>
      <c r="B12" s="22" t="s">
        <v>303</v>
      </c>
      <c r="C12" s="6" t="s">
        <v>100</v>
      </c>
      <c r="D12" s="24" t="s">
        <v>50</v>
      </c>
      <c r="E12" s="17" t="s">
        <v>319</v>
      </c>
      <c r="F12" s="6" t="s">
        <v>101</v>
      </c>
      <c r="G12" s="5" t="s">
        <v>86</v>
      </c>
      <c r="H12" s="24">
        <v>485</v>
      </c>
      <c r="I12" s="5" t="s">
        <v>50</v>
      </c>
      <c r="J12" s="41"/>
      <c r="K12" s="41"/>
      <c r="L12" s="40" t="e">
        <f t="shared" si="0"/>
        <v>#DIV/0!</v>
      </c>
      <c r="M12" s="40" t="e">
        <f t="shared" si="1"/>
        <v>#DIV/0!</v>
      </c>
      <c r="N12" s="48"/>
      <c r="O12" s="36"/>
    </row>
    <row r="13" spans="1:15" ht="45" x14ac:dyDescent="0.25">
      <c r="A13" s="5">
        <v>8</v>
      </c>
      <c r="B13" s="22" t="s">
        <v>304</v>
      </c>
      <c r="C13" s="6" t="s">
        <v>102</v>
      </c>
      <c r="D13" s="24" t="s">
        <v>19</v>
      </c>
      <c r="E13" s="17" t="s">
        <v>319</v>
      </c>
      <c r="F13" s="6" t="s">
        <v>103</v>
      </c>
      <c r="G13" s="5" t="s">
        <v>24</v>
      </c>
      <c r="H13" s="24">
        <v>235</v>
      </c>
      <c r="I13" s="5" t="s">
        <v>19</v>
      </c>
      <c r="J13" s="41"/>
      <c r="K13" s="41"/>
      <c r="L13" s="40" t="e">
        <f t="shared" si="0"/>
        <v>#DIV/0!</v>
      </c>
      <c r="M13" s="40" t="e">
        <f t="shared" si="1"/>
        <v>#DIV/0!</v>
      </c>
      <c r="N13" s="48"/>
      <c r="O13" s="36"/>
    </row>
    <row r="14" spans="1:15" ht="45" x14ac:dyDescent="0.25">
      <c r="A14" s="5">
        <v>9</v>
      </c>
      <c r="B14" s="22" t="s">
        <v>305</v>
      </c>
      <c r="C14" s="6" t="s">
        <v>104</v>
      </c>
      <c r="D14" s="24" t="s">
        <v>6</v>
      </c>
      <c r="E14" s="17" t="s">
        <v>319</v>
      </c>
      <c r="F14" s="6" t="s">
        <v>105</v>
      </c>
      <c r="G14" s="5" t="s">
        <v>24</v>
      </c>
      <c r="H14" s="24">
        <v>150</v>
      </c>
      <c r="I14" s="5" t="s">
        <v>19</v>
      </c>
      <c r="J14" s="41"/>
      <c r="K14" s="41"/>
      <c r="L14" s="40" t="e">
        <f t="shared" si="0"/>
        <v>#DIV/0!</v>
      </c>
      <c r="M14" s="40" t="e">
        <f t="shared" si="1"/>
        <v>#DIV/0!</v>
      </c>
      <c r="N14" s="48"/>
      <c r="O14" s="36"/>
    </row>
    <row r="15" spans="1:15" ht="45" x14ac:dyDescent="0.25">
      <c r="A15" s="5">
        <v>10</v>
      </c>
      <c r="B15" s="22" t="s">
        <v>306</v>
      </c>
      <c r="C15" s="6" t="s">
        <v>106</v>
      </c>
      <c r="D15" s="24" t="s">
        <v>50</v>
      </c>
      <c r="E15" s="17" t="s">
        <v>319</v>
      </c>
      <c r="F15" s="6" t="s">
        <v>108</v>
      </c>
      <c r="G15" s="5" t="s">
        <v>107</v>
      </c>
      <c r="H15" s="24">
        <v>15538</v>
      </c>
      <c r="I15" s="5" t="s">
        <v>50</v>
      </c>
      <c r="J15" s="41"/>
      <c r="K15" s="41"/>
      <c r="L15" s="40" t="e">
        <f t="shared" si="0"/>
        <v>#DIV/0!</v>
      </c>
      <c r="M15" s="40" t="e">
        <f t="shared" si="1"/>
        <v>#DIV/0!</v>
      </c>
      <c r="N15" s="48"/>
      <c r="O15" s="36"/>
    </row>
    <row r="16" spans="1:15" ht="45" x14ac:dyDescent="0.25">
      <c r="A16" s="5">
        <v>11</v>
      </c>
      <c r="B16" s="22" t="s">
        <v>307</v>
      </c>
      <c r="C16" s="6" t="s">
        <v>109</v>
      </c>
      <c r="D16" s="24" t="s">
        <v>19</v>
      </c>
      <c r="E16" s="17" t="s">
        <v>319</v>
      </c>
      <c r="F16" s="6" t="s">
        <v>110</v>
      </c>
      <c r="G16" s="5" t="s">
        <v>28</v>
      </c>
      <c r="H16" s="24">
        <v>60</v>
      </c>
      <c r="I16" s="5" t="s">
        <v>19</v>
      </c>
      <c r="J16" s="41"/>
      <c r="K16" s="41"/>
      <c r="L16" s="40" t="e">
        <f t="shared" si="0"/>
        <v>#DIV/0!</v>
      </c>
      <c r="M16" s="40" t="e">
        <f t="shared" si="1"/>
        <v>#DIV/0!</v>
      </c>
      <c r="N16" s="48"/>
      <c r="O16" s="36"/>
    </row>
    <row r="17" spans="1:15" ht="45" x14ac:dyDescent="0.25">
      <c r="A17" s="5">
        <v>12</v>
      </c>
      <c r="B17" s="22" t="s">
        <v>308</v>
      </c>
      <c r="C17" s="6" t="s">
        <v>111</v>
      </c>
      <c r="D17" s="24" t="s">
        <v>19</v>
      </c>
      <c r="E17" s="17" t="s">
        <v>319</v>
      </c>
      <c r="F17" s="6" t="s">
        <v>112</v>
      </c>
      <c r="G17" s="5" t="s">
        <v>24</v>
      </c>
      <c r="H17" s="24">
        <v>54</v>
      </c>
      <c r="I17" s="5" t="s">
        <v>19</v>
      </c>
      <c r="J17" s="41"/>
      <c r="K17" s="41"/>
      <c r="L17" s="40" t="e">
        <f t="shared" si="0"/>
        <v>#DIV/0!</v>
      </c>
      <c r="M17" s="40" t="e">
        <f t="shared" si="1"/>
        <v>#DIV/0!</v>
      </c>
      <c r="N17" s="48"/>
      <c r="O17" s="36"/>
    </row>
    <row r="18" spans="1:15" ht="45" x14ac:dyDescent="0.25">
      <c r="A18" s="5">
        <v>13</v>
      </c>
      <c r="B18" s="22" t="s">
        <v>309</v>
      </c>
      <c r="C18" s="6" t="s">
        <v>113</v>
      </c>
      <c r="D18" s="24" t="s">
        <v>6</v>
      </c>
      <c r="E18" s="17" t="s">
        <v>319</v>
      </c>
      <c r="F18" s="6" t="s">
        <v>114</v>
      </c>
      <c r="G18" s="5" t="s">
        <v>86</v>
      </c>
      <c r="H18" s="24">
        <v>100</v>
      </c>
      <c r="I18" s="5" t="s">
        <v>50</v>
      </c>
      <c r="J18" s="41"/>
      <c r="K18" s="41"/>
      <c r="L18" s="40" t="e">
        <f t="shared" si="0"/>
        <v>#DIV/0!</v>
      </c>
      <c r="M18" s="40" t="e">
        <f t="shared" si="1"/>
        <v>#DIV/0!</v>
      </c>
      <c r="N18" s="48"/>
      <c r="O18" s="36"/>
    </row>
    <row r="19" spans="1:15" ht="45" x14ac:dyDescent="0.25">
      <c r="A19" s="5">
        <v>14</v>
      </c>
      <c r="B19" s="22" t="s">
        <v>310</v>
      </c>
      <c r="C19" s="6" t="s">
        <v>115</v>
      </c>
      <c r="D19" s="24" t="s">
        <v>6</v>
      </c>
      <c r="E19" s="17" t="s">
        <v>319</v>
      </c>
      <c r="F19" s="6" t="s">
        <v>116</v>
      </c>
      <c r="G19" s="5" t="s">
        <v>11</v>
      </c>
      <c r="H19" s="24">
        <v>1007</v>
      </c>
      <c r="I19" s="5" t="s">
        <v>19</v>
      </c>
      <c r="J19" s="41"/>
      <c r="K19" s="41"/>
      <c r="L19" s="40" t="e">
        <f t="shared" si="0"/>
        <v>#DIV/0!</v>
      </c>
      <c r="M19" s="40" t="e">
        <f t="shared" si="1"/>
        <v>#DIV/0!</v>
      </c>
      <c r="N19" s="48"/>
      <c r="O19" s="36"/>
    </row>
    <row r="20" spans="1:15" ht="45" x14ac:dyDescent="0.25">
      <c r="A20" s="5">
        <v>15</v>
      </c>
      <c r="B20" s="22" t="s">
        <v>311</v>
      </c>
      <c r="C20" s="6" t="s">
        <v>117</v>
      </c>
      <c r="D20" s="24" t="s">
        <v>19</v>
      </c>
      <c r="E20" s="17" t="s">
        <v>319</v>
      </c>
      <c r="F20" s="6" t="s">
        <v>118</v>
      </c>
      <c r="G20" s="5" t="s">
        <v>11</v>
      </c>
      <c r="H20" s="24">
        <v>898</v>
      </c>
      <c r="I20" s="5" t="s">
        <v>19</v>
      </c>
      <c r="J20" s="41"/>
      <c r="K20" s="41"/>
      <c r="L20" s="40" t="e">
        <f t="shared" si="0"/>
        <v>#DIV/0!</v>
      </c>
      <c r="M20" s="40" t="e">
        <f t="shared" si="1"/>
        <v>#DIV/0!</v>
      </c>
      <c r="N20" s="48"/>
      <c r="O20" s="36"/>
    </row>
    <row r="21" spans="1:15" ht="45" x14ac:dyDescent="0.25">
      <c r="A21" s="5">
        <v>16</v>
      </c>
      <c r="B21" s="22" t="s">
        <v>312</v>
      </c>
      <c r="C21" s="6" t="s">
        <v>10</v>
      </c>
      <c r="D21" s="24" t="s">
        <v>50</v>
      </c>
      <c r="E21" s="17" t="s">
        <v>319</v>
      </c>
      <c r="F21" s="6" t="s">
        <v>197</v>
      </c>
      <c r="G21" s="5" t="s">
        <v>279</v>
      </c>
      <c r="H21" s="24">
        <v>355</v>
      </c>
      <c r="I21" s="5" t="s">
        <v>50</v>
      </c>
      <c r="J21" s="41"/>
      <c r="K21" s="41"/>
      <c r="L21" s="40" t="e">
        <f t="shared" si="0"/>
        <v>#DIV/0!</v>
      </c>
      <c r="M21" s="40" t="e">
        <f t="shared" si="1"/>
        <v>#DIV/0!</v>
      </c>
      <c r="N21" s="48"/>
      <c r="O21" s="36"/>
    </row>
    <row r="22" spans="1:15" ht="45" x14ac:dyDescent="0.25">
      <c r="A22" s="5">
        <v>17</v>
      </c>
      <c r="B22" s="22" t="s">
        <v>313</v>
      </c>
      <c r="C22" s="6" t="s">
        <v>185</v>
      </c>
      <c r="D22" s="24" t="s">
        <v>19</v>
      </c>
      <c r="E22" s="17" t="s">
        <v>319</v>
      </c>
      <c r="F22" s="6" t="s">
        <v>204</v>
      </c>
      <c r="G22" s="5" t="s">
        <v>203</v>
      </c>
      <c r="H22" s="24">
        <v>140</v>
      </c>
      <c r="I22" s="5" t="s">
        <v>19</v>
      </c>
      <c r="J22" s="41"/>
      <c r="K22" s="41"/>
      <c r="L22" s="40" t="e">
        <f t="shared" si="0"/>
        <v>#DIV/0!</v>
      </c>
      <c r="M22" s="40" t="e">
        <f t="shared" si="1"/>
        <v>#DIV/0!</v>
      </c>
      <c r="N22" s="48"/>
      <c r="O22" s="36"/>
    </row>
    <row r="23" spans="1:15" ht="45" x14ac:dyDescent="0.25">
      <c r="A23" s="5">
        <v>18</v>
      </c>
      <c r="B23" s="22" t="s">
        <v>314</v>
      </c>
      <c r="C23" s="6" t="s">
        <v>185</v>
      </c>
      <c r="D23" s="24" t="s">
        <v>19</v>
      </c>
      <c r="E23" s="17" t="s">
        <v>319</v>
      </c>
      <c r="F23" s="6" t="s">
        <v>186</v>
      </c>
      <c r="G23" s="5" t="s">
        <v>158</v>
      </c>
      <c r="H23" s="24">
        <v>41921</v>
      </c>
      <c r="I23" s="5" t="s">
        <v>19</v>
      </c>
      <c r="J23" s="41"/>
      <c r="K23" s="41"/>
      <c r="L23" s="40" t="e">
        <f t="shared" si="0"/>
        <v>#DIV/0!</v>
      </c>
      <c r="M23" s="40" t="e">
        <f t="shared" si="1"/>
        <v>#DIV/0!</v>
      </c>
      <c r="N23" s="48"/>
      <c r="O23" s="36"/>
    </row>
    <row r="24" spans="1:15" ht="45" x14ac:dyDescent="0.25">
      <c r="A24" s="5">
        <v>19</v>
      </c>
      <c r="B24" s="22" t="s">
        <v>315</v>
      </c>
      <c r="C24" s="6" t="s">
        <v>119</v>
      </c>
      <c r="D24" s="24" t="s">
        <v>19</v>
      </c>
      <c r="E24" s="17" t="s">
        <v>319</v>
      </c>
      <c r="F24" s="6" t="s">
        <v>120</v>
      </c>
      <c r="G24" s="5" t="s">
        <v>91</v>
      </c>
      <c r="H24" s="24">
        <v>1892</v>
      </c>
      <c r="I24" s="5" t="s">
        <v>19</v>
      </c>
      <c r="J24" s="41"/>
      <c r="K24" s="41"/>
      <c r="L24" s="40" t="e">
        <f t="shared" si="0"/>
        <v>#DIV/0!</v>
      </c>
      <c r="M24" s="40" t="e">
        <f t="shared" si="1"/>
        <v>#DIV/0!</v>
      </c>
      <c r="N24" s="48"/>
      <c r="O24" s="36"/>
    </row>
    <row r="25" spans="1:15" ht="45" x14ac:dyDescent="0.25">
      <c r="A25" s="5">
        <v>20</v>
      </c>
      <c r="B25" s="22" t="s">
        <v>316</v>
      </c>
      <c r="C25" s="6" t="s">
        <v>121</v>
      </c>
      <c r="D25" s="24" t="s">
        <v>6</v>
      </c>
      <c r="E25" s="17" t="s">
        <v>319</v>
      </c>
      <c r="F25" s="6" t="s">
        <v>122</v>
      </c>
      <c r="G25" s="5" t="s">
        <v>24</v>
      </c>
      <c r="H25" s="24">
        <f>540*5</f>
        <v>2700</v>
      </c>
      <c r="I25" s="5" t="s">
        <v>19</v>
      </c>
      <c r="J25" s="41"/>
      <c r="K25" s="41"/>
      <c r="L25" s="40" t="e">
        <f t="shared" si="0"/>
        <v>#DIV/0!</v>
      </c>
      <c r="M25" s="40" t="e">
        <f t="shared" si="1"/>
        <v>#DIV/0!</v>
      </c>
      <c r="N25" s="48"/>
      <c r="O25" s="36"/>
    </row>
    <row r="26" spans="1:15" ht="45" x14ac:dyDescent="0.25">
      <c r="A26" s="5">
        <v>21</v>
      </c>
      <c r="B26" s="22" t="s">
        <v>317</v>
      </c>
      <c r="C26" s="6" t="s">
        <v>126</v>
      </c>
      <c r="D26" s="24" t="s">
        <v>19</v>
      </c>
      <c r="E26" s="17" t="s">
        <v>319</v>
      </c>
      <c r="F26" s="6" t="s">
        <v>127</v>
      </c>
      <c r="G26" s="5" t="s">
        <v>24</v>
      </c>
      <c r="H26" s="24">
        <v>402</v>
      </c>
      <c r="I26" s="5" t="s">
        <v>19</v>
      </c>
      <c r="J26" s="41"/>
      <c r="K26" s="41"/>
      <c r="L26" s="40" t="e">
        <f t="shared" si="0"/>
        <v>#DIV/0!</v>
      </c>
      <c r="M26" s="40" t="e">
        <f t="shared" si="1"/>
        <v>#DIV/0!</v>
      </c>
      <c r="N26" s="48"/>
      <c r="O26" s="36"/>
    </row>
    <row r="27" spans="1:15" ht="15.75" x14ac:dyDescent="0.25">
      <c r="K27" s="50" t="s">
        <v>331</v>
      </c>
      <c r="L27" s="50"/>
      <c r="M27" s="44" t="e">
        <f>SUM(M6:M26)</f>
        <v>#DIV/0!</v>
      </c>
      <c r="N27" s="3"/>
    </row>
    <row r="28" spans="1:15" s="19" customFormat="1" ht="15.75" x14ac:dyDescent="0.25">
      <c r="A28" s="20"/>
      <c r="B28" s="20"/>
      <c r="C28" s="21"/>
      <c r="D28" s="21"/>
      <c r="E28" s="21"/>
      <c r="F28" s="21"/>
      <c r="G28" s="20"/>
      <c r="H28" s="20"/>
      <c r="I28" s="20"/>
      <c r="J28" s="20"/>
      <c r="K28" s="37"/>
      <c r="L28" s="37"/>
      <c r="M28" s="20"/>
      <c r="N28" s="3"/>
    </row>
    <row r="29" spans="1:15" s="19" customFormat="1" ht="15.75" x14ac:dyDescent="0.25">
      <c r="A29" s="20"/>
      <c r="B29" s="20"/>
      <c r="C29" s="21"/>
      <c r="D29" s="21"/>
      <c r="E29" s="21"/>
      <c r="F29" s="21"/>
      <c r="G29" s="20"/>
      <c r="H29" s="20"/>
      <c r="I29" s="20"/>
      <c r="J29" s="20"/>
      <c r="K29" s="37"/>
      <c r="L29" s="37"/>
      <c r="M29" s="20"/>
      <c r="N29" s="3"/>
    </row>
    <row r="31" spans="1:15" x14ac:dyDescent="0.25">
      <c r="A31" s="33" t="s">
        <v>320</v>
      </c>
    </row>
    <row r="32" spans="1:15" x14ac:dyDescent="0.25">
      <c r="A32" s="33" t="s">
        <v>321</v>
      </c>
    </row>
    <row r="33" spans="1:7" x14ac:dyDescent="0.25">
      <c r="A33" s="33" t="s">
        <v>322</v>
      </c>
    </row>
    <row r="34" spans="1:7" x14ac:dyDescent="0.25">
      <c r="A34" s="33" t="s">
        <v>323</v>
      </c>
    </row>
    <row r="35" spans="1:7" x14ac:dyDescent="0.25">
      <c r="A35" s="33" t="s">
        <v>324</v>
      </c>
    </row>
    <row r="36" spans="1:7" ht="15.6" x14ac:dyDescent="0.3">
      <c r="A36" s="34"/>
    </row>
    <row r="38" spans="1:7" ht="14.45" x14ac:dyDescent="0.3">
      <c r="A38" s="1" t="s">
        <v>325</v>
      </c>
    </row>
    <row r="40" spans="1:7" x14ac:dyDescent="0.25">
      <c r="G40" s="1" t="s">
        <v>328</v>
      </c>
    </row>
    <row r="41" spans="1:7" x14ac:dyDescent="0.25">
      <c r="G41" s="1" t="s">
        <v>327</v>
      </c>
    </row>
  </sheetData>
  <autoFilter ref="D1:D27"/>
  <mergeCells count="2">
    <mergeCell ref="C3:F3"/>
    <mergeCell ref="K27:L2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30"/>
  <sheetViews>
    <sheetView tabSelected="1" topLeftCell="A12" zoomScale="85" zoomScaleNormal="85" workbookViewId="0">
      <selection activeCell="A29" sqref="A29:XFD29"/>
    </sheetView>
  </sheetViews>
  <sheetFormatPr defaultColWidth="9.140625" defaultRowHeight="15" x14ac:dyDescent="0.25"/>
  <cols>
    <col min="1" max="1" width="5.7109375" style="20" customWidth="1"/>
    <col min="2" max="2" width="9" style="20" customWidth="1"/>
    <col min="3" max="3" width="25" style="21" customWidth="1"/>
    <col min="4" max="4" width="13" style="21" customWidth="1"/>
    <col min="5" max="5" width="16.5703125" style="21" customWidth="1"/>
    <col min="6" max="6" width="16.140625" style="21" customWidth="1"/>
    <col min="7" max="7" width="13.42578125" style="20" customWidth="1"/>
    <col min="8" max="8" width="15.7109375" style="20" customWidth="1"/>
    <col min="9" max="9" width="7.85546875" style="20" customWidth="1"/>
    <col min="10" max="11" width="12" style="20" customWidth="1"/>
    <col min="12" max="12" width="18" style="20" customWidth="1"/>
    <col min="13" max="13" width="21.140625" style="20" customWidth="1"/>
    <col min="14" max="14" width="9.7109375" style="19" customWidth="1"/>
    <col min="15" max="15" width="18.42578125" style="19" customWidth="1"/>
    <col min="16" max="16384" width="9.140625" style="19"/>
  </cols>
  <sheetData>
    <row r="3" spans="1:15" x14ac:dyDescent="0.25">
      <c r="C3" s="52" t="s">
        <v>123</v>
      </c>
      <c r="D3" s="52"/>
      <c r="E3" s="52"/>
      <c r="F3" s="52"/>
      <c r="G3" s="26"/>
      <c r="H3" s="26"/>
      <c r="I3" s="26"/>
      <c r="J3" s="26"/>
      <c r="K3" s="26"/>
      <c r="L3" s="26"/>
      <c r="M3" s="30"/>
    </row>
    <row r="5" spans="1:15" s="16" customFormat="1" ht="75" x14ac:dyDescent="0.25">
      <c r="A5" s="14" t="s">
        <v>0</v>
      </c>
      <c r="B5" s="14" t="s">
        <v>207</v>
      </c>
      <c r="C5" s="15" t="s">
        <v>1</v>
      </c>
      <c r="D5" s="15" t="s">
        <v>208</v>
      </c>
      <c r="E5" s="15" t="s">
        <v>209</v>
      </c>
      <c r="F5" s="15" t="s">
        <v>7</v>
      </c>
      <c r="G5" s="15" t="s">
        <v>210</v>
      </c>
      <c r="H5" s="15" t="s">
        <v>2</v>
      </c>
      <c r="I5" s="15" t="s">
        <v>3</v>
      </c>
      <c r="J5" s="15" t="s">
        <v>275</v>
      </c>
      <c r="K5" s="15" t="s">
        <v>277</v>
      </c>
      <c r="L5" s="15" t="s">
        <v>276</v>
      </c>
      <c r="M5" s="15" t="s">
        <v>318</v>
      </c>
      <c r="N5" s="15" t="s">
        <v>278</v>
      </c>
      <c r="O5" s="15" t="s">
        <v>8</v>
      </c>
    </row>
    <row r="6" spans="1:15" ht="45" x14ac:dyDescent="0.25">
      <c r="A6" s="22">
        <v>1</v>
      </c>
      <c r="B6" s="22" t="s">
        <v>280</v>
      </c>
      <c r="C6" s="23" t="s">
        <v>128</v>
      </c>
      <c r="D6" s="23" t="s">
        <v>6</v>
      </c>
      <c r="E6" s="17" t="s">
        <v>319</v>
      </c>
      <c r="F6" s="23" t="s">
        <v>42</v>
      </c>
      <c r="G6" s="22" t="s">
        <v>129</v>
      </c>
      <c r="H6" s="24">
        <f>125*60205</f>
        <v>7525625</v>
      </c>
      <c r="I6" s="22" t="s">
        <v>141</v>
      </c>
      <c r="J6" s="41"/>
      <c r="K6" s="24"/>
      <c r="L6" s="40" t="e">
        <f>K6/J6</f>
        <v>#DIV/0!</v>
      </c>
      <c r="M6" s="40" t="e">
        <f>H6*L6</f>
        <v>#DIV/0!</v>
      </c>
      <c r="N6" s="48"/>
      <c r="O6" s="36"/>
    </row>
    <row r="7" spans="1:15" ht="45" x14ac:dyDescent="0.25">
      <c r="A7" s="22">
        <v>2</v>
      </c>
      <c r="B7" s="22" t="s">
        <v>281</v>
      </c>
      <c r="C7" s="23" t="s">
        <v>160</v>
      </c>
      <c r="D7" s="23" t="s">
        <v>6</v>
      </c>
      <c r="E7" s="17" t="s">
        <v>319</v>
      </c>
      <c r="F7" s="23" t="s">
        <v>190</v>
      </c>
      <c r="G7" s="22" t="s">
        <v>9</v>
      </c>
      <c r="H7" s="24">
        <v>50000</v>
      </c>
      <c r="I7" s="22" t="s">
        <v>211</v>
      </c>
      <c r="J7" s="41"/>
      <c r="K7" s="24"/>
      <c r="L7" s="40" t="e">
        <f t="shared" ref="L7:L16" si="0">K7/J7</f>
        <v>#DIV/0!</v>
      </c>
      <c r="M7" s="40" t="e">
        <f t="shared" ref="M7:M16" si="1">H7*L7</f>
        <v>#DIV/0!</v>
      </c>
      <c r="N7" s="48"/>
      <c r="O7" s="36"/>
    </row>
    <row r="8" spans="1:15" ht="45" x14ac:dyDescent="0.25">
      <c r="A8" s="22">
        <v>3</v>
      </c>
      <c r="B8" s="22" t="s">
        <v>282</v>
      </c>
      <c r="C8" s="23" t="s">
        <v>160</v>
      </c>
      <c r="D8" s="23" t="s">
        <v>6</v>
      </c>
      <c r="E8" s="17" t="s">
        <v>319</v>
      </c>
      <c r="F8" s="23" t="s">
        <v>189</v>
      </c>
      <c r="G8" s="22" t="s">
        <v>9</v>
      </c>
      <c r="H8" s="24">
        <f>1600*500</f>
        <v>800000</v>
      </c>
      <c r="I8" s="22" t="s">
        <v>211</v>
      </c>
      <c r="J8" s="41"/>
      <c r="K8" s="24"/>
      <c r="L8" s="40" t="e">
        <f t="shared" si="0"/>
        <v>#DIV/0!</v>
      </c>
      <c r="M8" s="40" t="e">
        <f t="shared" si="1"/>
        <v>#DIV/0!</v>
      </c>
      <c r="N8" s="48"/>
      <c r="O8" s="36"/>
    </row>
    <row r="9" spans="1:15" ht="45" x14ac:dyDescent="0.25">
      <c r="A9" s="22">
        <v>4</v>
      </c>
      <c r="B9" s="22" t="s">
        <v>283</v>
      </c>
      <c r="C9" s="23" t="s">
        <v>130</v>
      </c>
      <c r="D9" s="23" t="s">
        <v>6</v>
      </c>
      <c r="E9" s="17" t="s">
        <v>319</v>
      </c>
      <c r="F9" s="23" t="s">
        <v>132</v>
      </c>
      <c r="G9" s="22" t="s">
        <v>131</v>
      </c>
      <c r="H9" s="24">
        <v>4356600</v>
      </c>
      <c r="I9" s="22" t="s">
        <v>141</v>
      </c>
      <c r="J9" s="41"/>
      <c r="K9" s="24"/>
      <c r="L9" s="40" t="e">
        <f t="shared" si="0"/>
        <v>#DIV/0!</v>
      </c>
      <c r="M9" s="40" t="e">
        <f t="shared" si="1"/>
        <v>#DIV/0!</v>
      </c>
      <c r="N9" s="48"/>
      <c r="O9" s="36"/>
    </row>
    <row r="10" spans="1:15" ht="45" x14ac:dyDescent="0.25">
      <c r="A10" s="22">
        <v>5</v>
      </c>
      <c r="B10" s="22" t="s">
        <v>284</v>
      </c>
      <c r="C10" s="23" t="s">
        <v>35</v>
      </c>
      <c r="D10" s="23" t="s">
        <v>6</v>
      </c>
      <c r="E10" s="17" t="s">
        <v>319</v>
      </c>
      <c r="F10" s="23" t="s">
        <v>195</v>
      </c>
      <c r="G10" s="22" t="s">
        <v>9</v>
      </c>
      <c r="H10" s="24">
        <f>1500*500</f>
        <v>750000</v>
      </c>
      <c r="I10" s="22" t="s">
        <v>211</v>
      </c>
      <c r="J10" s="41"/>
      <c r="K10" s="24"/>
      <c r="L10" s="40" t="e">
        <f t="shared" si="0"/>
        <v>#DIV/0!</v>
      </c>
      <c r="M10" s="40" t="e">
        <f t="shared" si="1"/>
        <v>#DIV/0!</v>
      </c>
      <c r="N10" s="48"/>
      <c r="O10" s="36"/>
    </row>
    <row r="11" spans="1:15" ht="45" x14ac:dyDescent="0.25">
      <c r="A11" s="22">
        <v>6</v>
      </c>
      <c r="B11" s="22" t="s">
        <v>285</v>
      </c>
      <c r="C11" s="23" t="s">
        <v>192</v>
      </c>
      <c r="D11" s="23" t="s">
        <v>6</v>
      </c>
      <c r="E11" s="17" t="s">
        <v>319</v>
      </c>
      <c r="F11" s="23" t="s">
        <v>194</v>
      </c>
      <c r="G11" s="22" t="s">
        <v>193</v>
      </c>
      <c r="H11" s="24">
        <f>11960*100</f>
        <v>1196000</v>
      </c>
      <c r="I11" s="22" t="s">
        <v>211</v>
      </c>
      <c r="J11" s="41"/>
      <c r="K11" s="24"/>
      <c r="L11" s="40" t="e">
        <f t="shared" si="0"/>
        <v>#DIV/0!</v>
      </c>
      <c r="M11" s="40" t="e">
        <f t="shared" si="1"/>
        <v>#DIV/0!</v>
      </c>
      <c r="N11" s="48"/>
      <c r="O11" s="36"/>
    </row>
    <row r="12" spans="1:15" ht="45" x14ac:dyDescent="0.25">
      <c r="A12" s="22">
        <v>7</v>
      </c>
      <c r="B12" s="22" t="s">
        <v>286</v>
      </c>
      <c r="C12" s="23" t="s">
        <v>150</v>
      </c>
      <c r="D12" s="23" t="s">
        <v>6</v>
      </c>
      <c r="E12" s="17" t="s">
        <v>319</v>
      </c>
      <c r="F12" s="23" t="s">
        <v>152</v>
      </c>
      <c r="G12" s="22" t="s">
        <v>131</v>
      </c>
      <c r="H12" s="24">
        <v>266300</v>
      </c>
      <c r="I12" s="22" t="s">
        <v>141</v>
      </c>
      <c r="J12" s="41"/>
      <c r="K12" s="24"/>
      <c r="L12" s="40" t="e">
        <f t="shared" si="0"/>
        <v>#DIV/0!</v>
      </c>
      <c r="M12" s="40" t="e">
        <f t="shared" si="1"/>
        <v>#DIV/0!</v>
      </c>
      <c r="N12" s="48"/>
      <c r="O12" s="36"/>
    </row>
    <row r="13" spans="1:15" ht="45" x14ac:dyDescent="0.25">
      <c r="A13" s="22">
        <v>8</v>
      </c>
      <c r="B13" s="22" t="s">
        <v>287</v>
      </c>
      <c r="C13" s="23" t="s">
        <v>133</v>
      </c>
      <c r="D13" s="23" t="s">
        <v>6</v>
      </c>
      <c r="E13" s="17" t="s">
        <v>319</v>
      </c>
      <c r="F13" s="23" t="s">
        <v>134</v>
      </c>
      <c r="G13" s="22" t="s">
        <v>131</v>
      </c>
      <c r="H13" s="24">
        <v>30000</v>
      </c>
      <c r="I13" s="22" t="s">
        <v>141</v>
      </c>
      <c r="J13" s="41"/>
      <c r="K13" s="24"/>
      <c r="L13" s="40" t="e">
        <f t="shared" si="0"/>
        <v>#DIV/0!</v>
      </c>
      <c r="M13" s="40" t="e">
        <f t="shared" si="1"/>
        <v>#DIV/0!</v>
      </c>
      <c r="N13" s="48"/>
      <c r="O13" s="36"/>
    </row>
    <row r="14" spans="1:15" ht="45" x14ac:dyDescent="0.25">
      <c r="A14" s="22">
        <v>9</v>
      </c>
      <c r="B14" s="22" t="s">
        <v>288</v>
      </c>
      <c r="C14" s="23" t="s">
        <v>150</v>
      </c>
      <c r="D14" s="23" t="s">
        <v>6</v>
      </c>
      <c r="E14" s="17" t="s">
        <v>319</v>
      </c>
      <c r="F14" s="23" t="s">
        <v>152</v>
      </c>
      <c r="G14" s="22" t="s">
        <v>151</v>
      </c>
      <c r="H14" s="24">
        <f>493*250</f>
        <v>123250</v>
      </c>
      <c r="I14" s="22" t="s">
        <v>141</v>
      </c>
      <c r="J14" s="41"/>
      <c r="K14" s="24"/>
      <c r="L14" s="40" t="e">
        <f t="shared" si="0"/>
        <v>#DIV/0!</v>
      </c>
      <c r="M14" s="40" t="e">
        <f t="shared" si="1"/>
        <v>#DIV/0!</v>
      </c>
      <c r="N14" s="48"/>
      <c r="O14" s="36"/>
    </row>
    <row r="15" spans="1:15" ht="45" x14ac:dyDescent="0.25">
      <c r="A15" s="22">
        <v>10</v>
      </c>
      <c r="B15" s="22" t="s">
        <v>289</v>
      </c>
      <c r="C15" s="23" t="s">
        <v>35</v>
      </c>
      <c r="D15" s="23" t="s">
        <v>6</v>
      </c>
      <c r="E15" s="17" t="s">
        <v>319</v>
      </c>
      <c r="F15" s="23" t="s">
        <v>191</v>
      </c>
      <c r="G15" s="22" t="s">
        <v>9</v>
      </c>
      <c r="H15" s="24">
        <f>5445*500</f>
        <v>2722500</v>
      </c>
      <c r="I15" s="22" t="s">
        <v>211</v>
      </c>
      <c r="J15" s="41"/>
      <c r="K15" s="24"/>
      <c r="L15" s="40" t="e">
        <f t="shared" si="0"/>
        <v>#DIV/0!</v>
      </c>
      <c r="M15" s="40" t="e">
        <f t="shared" si="1"/>
        <v>#DIV/0!</v>
      </c>
      <c r="N15" s="48"/>
      <c r="O15" s="36"/>
    </row>
    <row r="16" spans="1:15" ht="45" x14ac:dyDescent="0.25">
      <c r="A16" s="22">
        <v>11</v>
      </c>
      <c r="B16" s="22" t="s">
        <v>290</v>
      </c>
      <c r="C16" s="23" t="s">
        <v>160</v>
      </c>
      <c r="D16" s="23" t="s">
        <v>6</v>
      </c>
      <c r="E16" s="17" t="s">
        <v>319</v>
      </c>
      <c r="F16" s="23" t="s">
        <v>161</v>
      </c>
      <c r="G16" s="22" t="s">
        <v>24</v>
      </c>
      <c r="H16" s="24">
        <v>95</v>
      </c>
      <c r="I16" s="22" t="s">
        <v>19</v>
      </c>
      <c r="J16" s="41"/>
      <c r="K16" s="24"/>
      <c r="L16" s="40" t="e">
        <f t="shared" si="0"/>
        <v>#DIV/0!</v>
      </c>
      <c r="M16" s="40" t="e">
        <f t="shared" si="1"/>
        <v>#DIV/0!</v>
      </c>
      <c r="N16" s="48"/>
      <c r="O16" s="36"/>
    </row>
    <row r="17" spans="1:14" ht="15.75" x14ac:dyDescent="0.25">
      <c r="A17" s="19"/>
      <c r="B17" s="19"/>
      <c r="C17" s="19"/>
      <c r="D17" s="19"/>
      <c r="E17" s="19"/>
      <c r="F17" s="18"/>
      <c r="G17" s="19"/>
      <c r="H17" s="19"/>
      <c r="I17" s="19"/>
      <c r="J17" s="19"/>
      <c r="K17" s="53" t="s">
        <v>331</v>
      </c>
      <c r="L17" s="53"/>
      <c r="M17" s="42" t="e">
        <f>SUM(M6:M16)</f>
        <v>#DIV/0!</v>
      </c>
      <c r="N17" s="25"/>
    </row>
    <row r="18" spans="1:14" ht="15.75" x14ac:dyDescent="0.25">
      <c r="A18" s="19"/>
      <c r="B18" s="19"/>
      <c r="C18" s="19"/>
      <c r="D18" s="19"/>
      <c r="E18" s="19"/>
      <c r="F18" s="18"/>
      <c r="G18" s="19"/>
      <c r="H18" s="19"/>
      <c r="I18" s="19"/>
      <c r="J18" s="19"/>
      <c r="K18" s="38"/>
      <c r="L18" s="38"/>
      <c r="M18" s="19"/>
      <c r="N18" s="25"/>
    </row>
    <row r="19" spans="1:14" ht="15.75" x14ac:dyDescent="0.25">
      <c r="A19" s="19"/>
      <c r="B19" s="19"/>
      <c r="C19" s="19"/>
      <c r="D19" s="19"/>
      <c r="E19" s="19"/>
      <c r="F19" s="18"/>
      <c r="G19" s="19"/>
      <c r="H19" s="19"/>
      <c r="I19" s="19"/>
      <c r="J19" s="19"/>
      <c r="K19" s="38"/>
      <c r="L19" s="38"/>
      <c r="M19" s="19"/>
      <c r="N19" s="25"/>
    </row>
    <row r="20" spans="1:14" x14ac:dyDescent="0.25">
      <c r="A20" s="19"/>
      <c r="B20" s="19"/>
      <c r="C20" s="19"/>
      <c r="D20" s="19"/>
      <c r="E20" s="19"/>
      <c r="F20" s="18"/>
      <c r="G20" s="19"/>
      <c r="H20" s="19"/>
      <c r="I20" s="19"/>
      <c r="J20" s="19"/>
      <c r="K20" s="19"/>
      <c r="L20" s="19"/>
      <c r="M20" s="19"/>
    </row>
    <row r="21" spans="1:14" x14ac:dyDescent="0.25">
      <c r="A21" s="33" t="s">
        <v>320</v>
      </c>
    </row>
    <row r="22" spans="1:14" x14ac:dyDescent="0.25">
      <c r="A22" s="33" t="s">
        <v>321</v>
      </c>
    </row>
    <row r="23" spans="1:14" x14ac:dyDescent="0.25">
      <c r="A23" s="33" t="s">
        <v>322</v>
      </c>
    </row>
    <row r="24" spans="1:14" x14ac:dyDescent="0.25">
      <c r="A24" s="33" t="s">
        <v>323</v>
      </c>
    </row>
    <row r="25" spans="1:14" x14ac:dyDescent="0.25">
      <c r="A25" s="33" t="s">
        <v>324</v>
      </c>
    </row>
    <row r="26" spans="1:14" ht="15.6" x14ac:dyDescent="0.3">
      <c r="A26" s="34"/>
    </row>
    <row r="28" spans="1:14" ht="14.45" x14ac:dyDescent="0.3">
      <c r="A28" s="20" t="s">
        <v>325</v>
      </c>
    </row>
    <row r="29" spans="1:14" ht="30" x14ac:dyDescent="0.25">
      <c r="F29" s="21" t="s">
        <v>329</v>
      </c>
    </row>
    <row r="30" spans="1:14" x14ac:dyDescent="0.25">
      <c r="F30" s="21" t="s">
        <v>327</v>
      </c>
    </row>
  </sheetData>
  <mergeCells count="2">
    <mergeCell ref="C3:F3"/>
    <mergeCell ref="K17:L1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opLeftCell="A4" zoomScaleNormal="100" workbookViewId="0">
      <selection activeCell="O10" sqref="O10"/>
    </sheetView>
  </sheetViews>
  <sheetFormatPr defaultColWidth="9.140625" defaultRowHeight="15" x14ac:dyDescent="0.25"/>
  <cols>
    <col min="1" max="1" width="5.7109375" style="20" customWidth="1"/>
    <col min="2" max="2" width="9" style="20" customWidth="1"/>
    <col min="3" max="3" width="25" style="21" customWidth="1"/>
    <col min="4" max="4" width="13" style="21" customWidth="1"/>
    <col min="5" max="5" width="16.42578125" style="21" customWidth="1"/>
    <col min="6" max="6" width="17.28515625" style="21" customWidth="1"/>
    <col min="7" max="7" width="13.42578125" style="20" customWidth="1"/>
    <col min="8" max="8" width="15.7109375" style="20" customWidth="1"/>
    <col min="9" max="9" width="7.85546875" style="20" customWidth="1"/>
    <col min="10" max="10" width="12" style="20" customWidth="1"/>
    <col min="11" max="11" width="14.5703125" style="20" customWidth="1"/>
    <col min="12" max="12" width="15.140625" style="20" customWidth="1"/>
    <col min="13" max="13" width="17.85546875" style="20" customWidth="1"/>
    <col min="14" max="14" width="9.7109375" style="19" customWidth="1"/>
    <col min="15" max="15" width="18.42578125" style="19" customWidth="1"/>
    <col min="16" max="16384" width="9.140625" style="19"/>
  </cols>
  <sheetData>
    <row r="1" spans="1:15" ht="14.45" x14ac:dyDescent="0.3">
      <c r="A1" s="19"/>
      <c r="B1" s="19"/>
      <c r="C1" s="19"/>
      <c r="D1" s="19"/>
      <c r="E1" s="19"/>
      <c r="F1" s="18"/>
      <c r="G1" s="19"/>
      <c r="H1" s="19"/>
      <c r="I1" s="19"/>
      <c r="J1" s="19"/>
      <c r="K1" s="19"/>
      <c r="L1" s="19"/>
      <c r="M1" s="19"/>
    </row>
    <row r="2" spans="1:15" ht="14.45" x14ac:dyDescent="0.3">
      <c r="A2" s="19"/>
      <c r="B2" s="19"/>
      <c r="C2" s="19"/>
      <c r="D2" s="19"/>
      <c r="E2" s="19"/>
      <c r="F2" s="18"/>
      <c r="G2" s="19"/>
      <c r="H2" s="19"/>
      <c r="I2" s="19"/>
      <c r="J2" s="19"/>
      <c r="K2" s="19"/>
      <c r="L2" s="19"/>
      <c r="M2" s="19"/>
    </row>
    <row r="3" spans="1:15" x14ac:dyDescent="0.25">
      <c r="A3" s="19"/>
      <c r="B3" s="19"/>
      <c r="C3" s="54" t="s">
        <v>135</v>
      </c>
      <c r="D3" s="54"/>
      <c r="E3" s="54"/>
      <c r="F3" s="54"/>
      <c r="G3" s="27"/>
      <c r="H3" s="27"/>
      <c r="I3" s="27"/>
      <c r="J3" s="27"/>
      <c r="K3" s="27"/>
      <c r="L3" s="27"/>
      <c r="M3" s="31"/>
    </row>
    <row r="4" spans="1:15" ht="14.45" x14ac:dyDescent="0.3">
      <c r="A4" s="19"/>
      <c r="B4" s="19"/>
      <c r="C4" s="27"/>
      <c r="D4" s="27"/>
      <c r="E4" s="27"/>
      <c r="F4" s="27"/>
      <c r="G4" s="27"/>
      <c r="H4" s="27"/>
      <c r="I4" s="27"/>
      <c r="J4" s="27"/>
      <c r="K4" s="27"/>
      <c r="L4" s="27"/>
      <c r="M4" s="31"/>
    </row>
    <row r="5" spans="1:15" s="16" customFormat="1" ht="75" x14ac:dyDescent="0.25">
      <c r="A5" s="14" t="s">
        <v>0</v>
      </c>
      <c r="B5" s="14" t="s">
        <v>207</v>
      </c>
      <c r="C5" s="15" t="s">
        <v>1</v>
      </c>
      <c r="D5" s="15" t="s">
        <v>208</v>
      </c>
      <c r="E5" s="15" t="s">
        <v>209</v>
      </c>
      <c r="F5" s="15" t="s">
        <v>7</v>
      </c>
      <c r="G5" s="15" t="s">
        <v>210</v>
      </c>
      <c r="H5" s="15" t="s">
        <v>2</v>
      </c>
      <c r="I5" s="15" t="s">
        <v>3</v>
      </c>
      <c r="J5" s="15" t="s">
        <v>275</v>
      </c>
      <c r="K5" s="15" t="s">
        <v>277</v>
      </c>
      <c r="L5" s="15" t="s">
        <v>276</v>
      </c>
      <c r="M5" s="15" t="s">
        <v>318</v>
      </c>
      <c r="N5" s="15" t="s">
        <v>278</v>
      </c>
      <c r="O5" s="15" t="s">
        <v>8</v>
      </c>
    </row>
    <row r="6" spans="1:15" ht="45" x14ac:dyDescent="0.25">
      <c r="A6" s="22">
        <v>1</v>
      </c>
      <c r="B6" s="22" t="s">
        <v>291</v>
      </c>
      <c r="C6" s="23" t="s">
        <v>136</v>
      </c>
      <c r="D6" s="23" t="s">
        <v>19</v>
      </c>
      <c r="E6" s="17" t="s">
        <v>319</v>
      </c>
      <c r="F6" s="23" t="s">
        <v>138</v>
      </c>
      <c r="G6" s="22" t="s">
        <v>137</v>
      </c>
      <c r="H6" s="24">
        <v>15150</v>
      </c>
      <c r="I6" s="22" t="s">
        <v>19</v>
      </c>
      <c r="J6" s="41"/>
      <c r="K6" s="24"/>
      <c r="L6" s="40" t="e">
        <f>K6/J6</f>
        <v>#DIV/0!</v>
      </c>
      <c r="M6" s="40" t="e">
        <f>H6*L6</f>
        <v>#DIV/0!</v>
      </c>
      <c r="N6" s="48"/>
      <c r="O6" s="36"/>
    </row>
    <row r="7" spans="1:15" ht="45" x14ac:dyDescent="0.25">
      <c r="A7" s="22">
        <v>2</v>
      </c>
      <c r="B7" s="22" t="s">
        <v>292</v>
      </c>
      <c r="C7" s="23" t="s">
        <v>139</v>
      </c>
      <c r="D7" s="23" t="s">
        <v>141</v>
      </c>
      <c r="E7" s="17" t="s">
        <v>319</v>
      </c>
      <c r="F7" s="23" t="s">
        <v>142</v>
      </c>
      <c r="G7" s="22" t="s">
        <v>296</v>
      </c>
      <c r="H7" s="24">
        <v>23690</v>
      </c>
      <c r="I7" s="22" t="s">
        <v>141</v>
      </c>
      <c r="J7" s="41"/>
      <c r="K7" s="24"/>
      <c r="L7" s="40" t="e">
        <f t="shared" ref="L7:L10" si="0">K7/J7</f>
        <v>#DIV/0!</v>
      </c>
      <c r="M7" s="40" t="e">
        <f t="shared" ref="M7:M10" si="1">H7*L7</f>
        <v>#DIV/0!</v>
      </c>
      <c r="N7" s="48"/>
      <c r="O7" s="36"/>
    </row>
    <row r="8" spans="1:15" ht="45" x14ac:dyDescent="0.25">
      <c r="A8" s="22">
        <v>3</v>
      </c>
      <c r="B8" s="22" t="s">
        <v>293</v>
      </c>
      <c r="C8" s="23" t="s">
        <v>148</v>
      </c>
      <c r="D8" s="23" t="s">
        <v>6</v>
      </c>
      <c r="E8" s="17" t="s">
        <v>319</v>
      </c>
      <c r="F8" s="23" t="s">
        <v>103</v>
      </c>
      <c r="G8" s="22" t="s">
        <v>149</v>
      </c>
      <c r="H8" s="24">
        <f>50*179</f>
        <v>8950</v>
      </c>
      <c r="I8" s="22" t="s">
        <v>19</v>
      </c>
      <c r="J8" s="41"/>
      <c r="K8" s="24"/>
      <c r="L8" s="40" t="e">
        <f t="shared" si="0"/>
        <v>#DIV/0!</v>
      </c>
      <c r="M8" s="40" t="e">
        <f t="shared" si="1"/>
        <v>#DIV/0!</v>
      </c>
      <c r="N8" s="48"/>
      <c r="O8" s="36"/>
    </row>
    <row r="9" spans="1:15" ht="45" x14ac:dyDescent="0.25">
      <c r="A9" s="22">
        <v>4</v>
      </c>
      <c r="B9" s="22" t="s">
        <v>294</v>
      </c>
      <c r="C9" s="23" t="s">
        <v>143</v>
      </c>
      <c r="D9" s="23" t="s">
        <v>48</v>
      </c>
      <c r="E9" s="17" t="s">
        <v>319</v>
      </c>
      <c r="F9" s="23" t="s">
        <v>145</v>
      </c>
      <c r="G9" s="22" t="s">
        <v>144</v>
      </c>
      <c r="H9" s="24">
        <v>1750</v>
      </c>
      <c r="I9" s="22" t="s">
        <v>211</v>
      </c>
      <c r="J9" s="41"/>
      <c r="K9" s="24"/>
      <c r="L9" s="40" t="e">
        <f t="shared" si="0"/>
        <v>#DIV/0!</v>
      </c>
      <c r="M9" s="40" t="e">
        <f t="shared" si="1"/>
        <v>#DIV/0!</v>
      </c>
      <c r="N9" s="48"/>
      <c r="O9" s="36"/>
    </row>
    <row r="10" spans="1:15" ht="45" x14ac:dyDescent="0.25">
      <c r="A10" s="22">
        <v>5</v>
      </c>
      <c r="B10" s="22" t="s">
        <v>295</v>
      </c>
      <c r="C10" s="23" t="s">
        <v>146</v>
      </c>
      <c r="D10" s="23" t="s">
        <v>50</v>
      </c>
      <c r="E10" s="17" t="s">
        <v>319</v>
      </c>
      <c r="F10" s="23" t="s">
        <v>147</v>
      </c>
      <c r="G10" s="22" t="s">
        <v>140</v>
      </c>
      <c r="H10" s="24">
        <v>78</v>
      </c>
      <c r="I10" s="22" t="s">
        <v>50</v>
      </c>
      <c r="J10" s="41"/>
      <c r="K10" s="24"/>
      <c r="L10" s="40" t="e">
        <f t="shared" si="0"/>
        <v>#DIV/0!</v>
      </c>
      <c r="M10" s="40" t="e">
        <f t="shared" si="1"/>
        <v>#DIV/0!</v>
      </c>
      <c r="N10" s="48"/>
      <c r="O10" s="36"/>
    </row>
    <row r="11" spans="1:15" ht="15.75" x14ac:dyDescent="0.25">
      <c r="K11" s="50" t="s">
        <v>331</v>
      </c>
      <c r="L11" s="55"/>
      <c r="M11" s="43" t="e">
        <f>SUM(M6:M10)</f>
        <v>#DIV/0!</v>
      </c>
      <c r="N11" s="25"/>
    </row>
    <row r="12" spans="1:15" ht="15.75" x14ac:dyDescent="0.25">
      <c r="K12" s="37"/>
      <c r="L12" s="39"/>
      <c r="N12" s="25"/>
    </row>
    <row r="13" spans="1:15" ht="15.75" x14ac:dyDescent="0.25">
      <c r="K13" s="37"/>
      <c r="L13" s="39"/>
      <c r="N13" s="25"/>
    </row>
    <row r="15" spans="1:15" x14ac:dyDescent="0.25">
      <c r="A15" s="33" t="s">
        <v>320</v>
      </c>
    </row>
    <row r="16" spans="1:15" x14ac:dyDescent="0.25">
      <c r="A16" s="33" t="s">
        <v>321</v>
      </c>
    </row>
    <row r="17" spans="1:6" x14ac:dyDescent="0.25">
      <c r="A17" s="33" t="s">
        <v>322</v>
      </c>
    </row>
    <row r="18" spans="1:6" x14ac:dyDescent="0.25">
      <c r="A18" s="33" t="s">
        <v>323</v>
      </c>
    </row>
    <row r="19" spans="1:6" x14ac:dyDescent="0.25">
      <c r="A19" s="33" t="s">
        <v>324</v>
      </c>
    </row>
    <row r="20" spans="1:6" ht="15.75" x14ac:dyDescent="0.25">
      <c r="A20" s="34"/>
    </row>
    <row r="22" spans="1:6" x14ac:dyDescent="0.25">
      <c r="A22" s="20" t="s">
        <v>325</v>
      </c>
    </row>
    <row r="24" spans="1:6" x14ac:dyDescent="0.25">
      <c r="F24" s="21" t="s">
        <v>330</v>
      </c>
    </row>
    <row r="25" spans="1:6" x14ac:dyDescent="0.25">
      <c r="F25" s="21" t="s">
        <v>327</v>
      </c>
    </row>
  </sheetData>
  <mergeCells count="2">
    <mergeCell ref="C3:F3"/>
    <mergeCell ref="K11:L1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XFD1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Háztartási</vt:lpstr>
      <vt:lpstr>Ipari</vt:lpstr>
      <vt:lpstr>Kozmetikai</vt:lpstr>
      <vt:lpstr>Vegyes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László</dc:creator>
  <cp:lastModifiedBy>Panyiczki Adrienn dr.</cp:lastModifiedBy>
  <cp:lastPrinted>2016-07-25T09:43:20Z</cp:lastPrinted>
  <dcterms:created xsi:type="dcterms:W3CDTF">2016-03-29T09:46:57Z</dcterms:created>
  <dcterms:modified xsi:type="dcterms:W3CDTF">2016-07-25T09:43:23Z</dcterms:modified>
</cp:coreProperties>
</file>